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YR160714_ClayBank_sand\Grain Size\"/>
    </mc:Choice>
  </mc:AlternateContent>
  <bookViews>
    <workbookView xWindow="28620" yWindow="-9600" windowWidth="15480" windowHeight="11580" firstSheet="3" activeTab="6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678" sheetId="8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8" l="1"/>
  <c r="K5" i="8"/>
  <c r="K6" i="8"/>
  <c r="K7" i="8"/>
  <c r="K8" i="8"/>
  <c r="K9" i="8"/>
  <c r="K10" i="8"/>
  <c r="K3" i="8"/>
  <c r="T6" i="7"/>
  <c r="P20" i="2"/>
  <c r="H20" i="2"/>
  <c r="R20" i="2"/>
  <c r="P18" i="2"/>
  <c r="H18" i="2"/>
  <c r="R18" i="2"/>
  <c r="L26" i="2"/>
  <c r="H26" i="2"/>
  <c r="Q26" i="2"/>
  <c r="P26" i="2"/>
  <c r="R26" i="2"/>
  <c r="S26" i="2"/>
  <c r="F13" i="7"/>
  <c r="L23" i="2"/>
  <c r="H23" i="2"/>
  <c r="Q23" i="2"/>
  <c r="P23" i="2"/>
  <c r="R23" i="2"/>
  <c r="S23" i="2"/>
  <c r="F12" i="7"/>
  <c r="M15" i="1"/>
  <c r="I15" i="1"/>
  <c r="R15" i="1"/>
  <c r="Q15" i="1"/>
  <c r="S15" i="1"/>
  <c r="T15" i="1"/>
  <c r="M16" i="1"/>
  <c r="I16" i="1"/>
  <c r="R16" i="1"/>
  <c r="Q16" i="1"/>
  <c r="S16" i="1"/>
  <c r="T16" i="1"/>
  <c r="B11" i="7"/>
  <c r="C11" i="7"/>
  <c r="L19" i="2"/>
  <c r="H19" i="2"/>
  <c r="Q19" i="2"/>
  <c r="P19" i="2"/>
  <c r="R19" i="2"/>
  <c r="S19" i="2"/>
  <c r="E11" i="7"/>
  <c r="I11" i="7"/>
  <c r="H11" i="7"/>
  <c r="L17" i="2"/>
  <c r="H17" i="2"/>
  <c r="Q17" i="2"/>
  <c r="P17" i="2"/>
  <c r="R17" i="2"/>
  <c r="S17" i="2"/>
  <c r="F10" i="7"/>
  <c r="L14" i="2"/>
  <c r="H14" i="2"/>
  <c r="Q14" i="2"/>
  <c r="P14" i="2"/>
  <c r="R14" i="2"/>
  <c r="S14" i="2"/>
  <c r="F9" i="7"/>
  <c r="L11" i="2"/>
  <c r="H11" i="2"/>
  <c r="Q11" i="2"/>
  <c r="P11" i="2"/>
  <c r="R11" i="2"/>
  <c r="S11" i="2"/>
  <c r="F8" i="7"/>
  <c r="L8" i="2"/>
  <c r="H8" i="2"/>
  <c r="Q8" i="2"/>
  <c r="P8" i="2"/>
  <c r="R8" i="2"/>
  <c r="S8" i="2"/>
  <c r="F7" i="7"/>
  <c r="L5" i="2"/>
  <c r="H5" i="2"/>
  <c r="Q5" i="2"/>
  <c r="P5" i="2"/>
  <c r="R5" i="2"/>
  <c r="S5" i="2"/>
  <c r="F6" i="7"/>
  <c r="L25" i="2"/>
  <c r="H25" i="2"/>
  <c r="Q25" i="2"/>
  <c r="P25" i="2"/>
  <c r="R25" i="2"/>
  <c r="S25" i="2"/>
  <c r="E13" i="7"/>
  <c r="L22" i="2"/>
  <c r="H22" i="2"/>
  <c r="Q22" i="2"/>
  <c r="P22" i="2"/>
  <c r="R22" i="2"/>
  <c r="S22" i="2"/>
  <c r="E12" i="7"/>
  <c r="L16" i="2"/>
  <c r="H16" i="2"/>
  <c r="Q16" i="2"/>
  <c r="P16" i="2"/>
  <c r="R16" i="2"/>
  <c r="S16" i="2"/>
  <c r="E10" i="7"/>
  <c r="L13" i="2"/>
  <c r="H13" i="2"/>
  <c r="Q13" i="2"/>
  <c r="P13" i="2"/>
  <c r="R13" i="2"/>
  <c r="S13" i="2"/>
  <c r="E9" i="7"/>
  <c r="L10" i="2"/>
  <c r="H10" i="2"/>
  <c r="Q10" i="2"/>
  <c r="P10" i="2"/>
  <c r="R10" i="2"/>
  <c r="S10" i="2"/>
  <c r="E8" i="7"/>
  <c r="L7" i="2"/>
  <c r="H7" i="2"/>
  <c r="Q7" i="2"/>
  <c r="P7" i="2"/>
  <c r="R7" i="2"/>
  <c r="S7" i="2"/>
  <c r="E7" i="7"/>
  <c r="L4" i="2"/>
  <c r="H4" i="2"/>
  <c r="Q4" i="2"/>
  <c r="P4" i="2"/>
  <c r="R4" i="2"/>
  <c r="S4" i="2"/>
  <c r="E6" i="7"/>
  <c r="L24" i="2"/>
  <c r="H24" i="2"/>
  <c r="Q24" i="2"/>
  <c r="P24" i="2"/>
  <c r="R24" i="2"/>
  <c r="S24" i="2"/>
  <c r="D13" i="7"/>
  <c r="L21" i="2"/>
  <c r="H21" i="2"/>
  <c r="Q21" i="2"/>
  <c r="P21" i="2"/>
  <c r="R21" i="2"/>
  <c r="S21" i="2"/>
  <c r="D12" i="7"/>
  <c r="L15" i="2"/>
  <c r="H15" i="2"/>
  <c r="Q15" i="2"/>
  <c r="P15" i="2"/>
  <c r="R15" i="2"/>
  <c r="S15" i="2"/>
  <c r="D10" i="7"/>
  <c r="L12" i="2"/>
  <c r="H12" i="2"/>
  <c r="Q12" i="2"/>
  <c r="P12" i="2"/>
  <c r="R12" i="2"/>
  <c r="S12" i="2"/>
  <c r="D9" i="7"/>
  <c r="L9" i="2"/>
  <c r="H9" i="2"/>
  <c r="Q9" i="2"/>
  <c r="P9" i="2"/>
  <c r="R9" i="2"/>
  <c r="S9" i="2"/>
  <c r="D8" i="7"/>
  <c r="L6" i="2"/>
  <c r="H6" i="2"/>
  <c r="Q6" i="2"/>
  <c r="P6" i="2"/>
  <c r="R6" i="2"/>
  <c r="S6" i="2"/>
  <c r="D7" i="7"/>
  <c r="L3" i="2"/>
  <c r="H3" i="2"/>
  <c r="Q3" i="2"/>
  <c r="P3" i="2"/>
  <c r="R3" i="2"/>
  <c r="S3" i="2"/>
  <c r="D6" i="7"/>
  <c r="M20" i="1"/>
  <c r="I20" i="1"/>
  <c r="R20" i="1"/>
  <c r="Q20" i="1"/>
  <c r="S20" i="1"/>
  <c r="T20" i="1"/>
  <c r="C13" i="7"/>
  <c r="M18" i="1"/>
  <c r="I18" i="1"/>
  <c r="R18" i="1"/>
  <c r="Q18" i="1"/>
  <c r="S18" i="1"/>
  <c r="T18" i="1"/>
  <c r="C12" i="7"/>
  <c r="M14" i="1"/>
  <c r="I14" i="1"/>
  <c r="R14" i="1"/>
  <c r="Q14" i="1"/>
  <c r="S14" i="1"/>
  <c r="T14" i="1"/>
  <c r="C10" i="7"/>
  <c r="M12" i="1"/>
  <c r="I12" i="1"/>
  <c r="R12" i="1"/>
  <c r="Q12" i="1"/>
  <c r="S12" i="1"/>
  <c r="T12" i="1"/>
  <c r="C9" i="7"/>
  <c r="M10" i="1"/>
  <c r="I10" i="1"/>
  <c r="R10" i="1"/>
  <c r="Q10" i="1"/>
  <c r="S10" i="1"/>
  <c r="T10" i="1"/>
  <c r="C8" i="7"/>
  <c r="M8" i="1"/>
  <c r="I8" i="1"/>
  <c r="R8" i="1"/>
  <c r="Q8" i="1"/>
  <c r="S8" i="1"/>
  <c r="T8" i="1"/>
  <c r="C7" i="7"/>
  <c r="M6" i="1"/>
  <c r="I6" i="1"/>
  <c r="R6" i="1"/>
  <c r="Q6" i="1"/>
  <c r="S6" i="1"/>
  <c r="T6" i="1"/>
  <c r="C6" i="7"/>
  <c r="I13" i="7"/>
  <c r="G13" i="7"/>
  <c r="I10" i="7"/>
  <c r="G10" i="7"/>
  <c r="M17" i="1"/>
  <c r="I17" i="1"/>
  <c r="R17" i="1"/>
  <c r="Q17" i="1"/>
  <c r="S17" i="1"/>
  <c r="T17" i="1"/>
  <c r="B12" i="7"/>
  <c r="M11" i="1"/>
  <c r="I11" i="1"/>
  <c r="R11" i="1"/>
  <c r="Q11" i="1"/>
  <c r="S11" i="1"/>
  <c r="T11" i="1"/>
  <c r="B9" i="7"/>
  <c r="M9" i="1"/>
  <c r="I9" i="1"/>
  <c r="R9" i="1"/>
  <c r="Q9" i="1"/>
  <c r="S9" i="1"/>
  <c r="T9" i="1"/>
  <c r="B8" i="7"/>
  <c r="M7" i="1"/>
  <c r="I7" i="1"/>
  <c r="R7" i="1"/>
  <c r="Q7" i="1"/>
  <c r="S7" i="1"/>
  <c r="T7" i="1"/>
  <c r="B7" i="7"/>
  <c r="M5" i="1"/>
  <c r="I5" i="1"/>
  <c r="R5" i="1"/>
  <c r="Q5" i="1"/>
  <c r="S5" i="1"/>
  <c r="T5" i="1"/>
  <c r="B6" i="7"/>
  <c r="F13" i="6"/>
  <c r="F12" i="6"/>
  <c r="F11" i="6"/>
  <c r="F10" i="6"/>
  <c r="F9" i="6"/>
  <c r="F8" i="6"/>
  <c r="F7" i="6"/>
  <c r="F6" i="6"/>
  <c r="E13" i="6"/>
  <c r="E12" i="6"/>
  <c r="E11" i="6"/>
  <c r="E10" i="6"/>
  <c r="E9" i="6"/>
  <c r="E8" i="6"/>
  <c r="E7" i="6"/>
  <c r="E6" i="6"/>
  <c r="D13" i="6"/>
  <c r="D12" i="6"/>
  <c r="D11" i="6"/>
  <c r="D10" i="6"/>
  <c r="D9" i="6"/>
  <c r="D8" i="6"/>
  <c r="D7" i="6"/>
  <c r="D6" i="6"/>
  <c r="C13" i="6"/>
  <c r="C12" i="6"/>
  <c r="C11" i="6"/>
  <c r="C10" i="6"/>
  <c r="C9" i="6"/>
  <c r="C8" i="6"/>
  <c r="C7" i="6"/>
  <c r="C6" i="6"/>
  <c r="Q19" i="1"/>
  <c r="I19" i="1"/>
  <c r="S19" i="1"/>
  <c r="B13" i="6"/>
  <c r="B12" i="6"/>
  <c r="B11" i="6"/>
  <c r="Q13" i="1"/>
  <c r="I13" i="1"/>
  <c r="S13" i="1"/>
  <c r="B10" i="6"/>
  <c r="B9" i="6"/>
  <c r="B8" i="6"/>
  <c r="B7" i="6"/>
  <c r="B6" i="6"/>
  <c r="K18" i="4"/>
  <c r="G18" i="4"/>
  <c r="P18" i="4"/>
  <c r="D25" i="3"/>
  <c r="K15" i="4"/>
  <c r="G15" i="4"/>
  <c r="P15" i="4"/>
  <c r="D24" i="3"/>
  <c r="K12" i="4"/>
  <c r="G12" i="4"/>
  <c r="P12" i="4"/>
  <c r="D23" i="3"/>
  <c r="K9" i="4"/>
  <c r="G9" i="4"/>
  <c r="P9" i="4"/>
  <c r="D22" i="3"/>
  <c r="K6" i="4"/>
  <c r="G6" i="4"/>
  <c r="P6" i="4"/>
  <c r="D21" i="3"/>
  <c r="K17" i="4"/>
  <c r="G17" i="4"/>
  <c r="P17" i="4"/>
  <c r="C25" i="3"/>
  <c r="K14" i="4"/>
  <c r="G14" i="4"/>
  <c r="P14" i="4"/>
  <c r="C24" i="3"/>
  <c r="K11" i="4"/>
  <c r="G11" i="4"/>
  <c r="P11" i="4"/>
  <c r="C23" i="3"/>
  <c r="K8" i="4"/>
  <c r="G8" i="4"/>
  <c r="P8" i="4"/>
  <c r="C22" i="3"/>
  <c r="K5" i="4"/>
  <c r="G5" i="4"/>
  <c r="P5" i="4"/>
  <c r="C21" i="3"/>
  <c r="K16" i="4"/>
  <c r="G16" i="4"/>
  <c r="P16" i="4"/>
  <c r="B25" i="3"/>
  <c r="K13" i="4"/>
  <c r="G13" i="4"/>
  <c r="P13" i="4"/>
  <c r="B24" i="3"/>
  <c r="K10" i="4"/>
  <c r="G10" i="4"/>
  <c r="P10" i="4"/>
  <c r="B23" i="3"/>
  <c r="K7" i="4"/>
  <c r="G7" i="4"/>
  <c r="P7" i="4"/>
  <c r="B22" i="3"/>
  <c r="K4" i="4"/>
  <c r="G4" i="4"/>
  <c r="P4" i="4"/>
  <c r="B21" i="3"/>
  <c r="F13" i="3"/>
  <c r="F12" i="3"/>
  <c r="L20" i="2"/>
  <c r="Q20" i="2"/>
  <c r="F11" i="3"/>
  <c r="F10" i="3"/>
  <c r="F9" i="3"/>
  <c r="F8" i="3"/>
  <c r="F7" i="3"/>
  <c r="F6" i="3"/>
  <c r="E13" i="3"/>
  <c r="E12" i="3"/>
  <c r="E11" i="3"/>
  <c r="E10" i="3"/>
  <c r="E9" i="3"/>
  <c r="E8" i="3"/>
  <c r="E7" i="3"/>
  <c r="E6" i="3"/>
  <c r="D13" i="3"/>
  <c r="D12" i="3"/>
  <c r="L18" i="2"/>
  <c r="Q18" i="2"/>
  <c r="D11" i="3"/>
  <c r="D10" i="3"/>
  <c r="D9" i="3"/>
  <c r="D8" i="3"/>
  <c r="D7" i="3"/>
  <c r="D6" i="3"/>
  <c r="C13" i="3"/>
  <c r="C12" i="3"/>
  <c r="C11" i="3"/>
  <c r="C10" i="3"/>
  <c r="C9" i="3"/>
  <c r="C8" i="3"/>
  <c r="C7" i="3"/>
  <c r="C6" i="3"/>
  <c r="M19" i="1"/>
  <c r="R19" i="1"/>
  <c r="B13" i="3"/>
  <c r="B12" i="3"/>
  <c r="B11" i="3"/>
  <c r="M13" i="1"/>
  <c r="R13" i="1"/>
  <c r="B10" i="3"/>
  <c r="B9" i="3"/>
  <c r="B8" i="3"/>
  <c r="B7" i="3"/>
  <c r="B6" i="3"/>
  <c r="Q13" i="4"/>
  <c r="O5" i="4"/>
  <c r="Q5" i="4"/>
  <c r="R5" i="4"/>
  <c r="O6" i="4"/>
  <c r="Q6" i="4"/>
  <c r="R6" i="4"/>
  <c r="O7" i="4"/>
  <c r="Q7" i="4"/>
  <c r="R7" i="4"/>
  <c r="O8" i="4"/>
  <c r="Q8" i="4"/>
  <c r="R8" i="4"/>
  <c r="O9" i="4"/>
  <c r="Q9" i="4"/>
  <c r="R9" i="4"/>
  <c r="O10" i="4"/>
  <c r="Q10" i="4"/>
  <c r="R10" i="4"/>
  <c r="O11" i="4"/>
  <c r="Q11" i="4"/>
  <c r="R11" i="4"/>
  <c r="O12" i="4"/>
  <c r="Q12" i="4"/>
  <c r="R12" i="4"/>
  <c r="R13" i="4"/>
  <c r="O14" i="4"/>
  <c r="Q14" i="4"/>
  <c r="R14" i="4"/>
  <c r="O15" i="4"/>
  <c r="Q15" i="4"/>
  <c r="R15" i="4"/>
  <c r="O16" i="4"/>
  <c r="Q16" i="4"/>
  <c r="R16" i="4"/>
  <c r="O17" i="4"/>
  <c r="Q17" i="4"/>
  <c r="R17" i="4"/>
  <c r="O18" i="4"/>
  <c r="Q18" i="4"/>
  <c r="R18" i="4"/>
  <c r="O4" i="4"/>
  <c r="Q4" i="4"/>
  <c r="R4" i="4"/>
  <c r="O13" i="4"/>
  <c r="T13" i="1"/>
  <c r="T19" i="1"/>
  <c r="G24" i="2"/>
  <c r="G25" i="2"/>
  <c r="G26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5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3" i="2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4" i="4"/>
  <c r="L19" i="1"/>
  <c r="L6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5" i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3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4" i="4"/>
  <c r="G7" i="7"/>
  <c r="I7" i="7"/>
  <c r="O7" i="7"/>
  <c r="G8" i="7"/>
  <c r="I8" i="7"/>
  <c r="O8" i="7"/>
  <c r="G9" i="7"/>
  <c r="I9" i="7"/>
  <c r="O9" i="7"/>
  <c r="O10" i="7"/>
  <c r="G11" i="7"/>
  <c r="O11" i="7"/>
  <c r="G12" i="7"/>
  <c r="I12" i="7"/>
  <c r="O12" i="7"/>
  <c r="O13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6" i="3"/>
  <c r="O6" i="3"/>
  <c r="H22" i="3"/>
  <c r="M22" i="3"/>
  <c r="H23" i="3"/>
  <c r="M23" i="3"/>
  <c r="H24" i="3"/>
  <c r="M24" i="3"/>
  <c r="H25" i="3"/>
  <c r="M25" i="3"/>
  <c r="H21" i="3"/>
  <c r="M21" i="3"/>
  <c r="G22" i="3"/>
  <c r="K22" i="3"/>
  <c r="G23" i="3"/>
  <c r="K23" i="3"/>
  <c r="G24" i="3"/>
  <c r="K24" i="3"/>
  <c r="G25" i="3"/>
  <c r="K25" i="3"/>
  <c r="G21" i="3"/>
  <c r="K21" i="3"/>
  <c r="E22" i="3"/>
  <c r="F22" i="3"/>
  <c r="I22" i="3"/>
  <c r="E23" i="3"/>
  <c r="F23" i="3"/>
  <c r="I23" i="3"/>
  <c r="E24" i="3"/>
  <c r="F24" i="3"/>
  <c r="I24" i="3"/>
  <c r="E25" i="3"/>
  <c r="F25" i="3"/>
  <c r="I25" i="3"/>
  <c r="E21" i="3"/>
  <c r="F21" i="3"/>
  <c r="I21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6" i="6"/>
  <c r="Q6" i="6"/>
  <c r="P7" i="6"/>
  <c r="P8" i="6"/>
  <c r="P9" i="6"/>
  <c r="P10" i="6"/>
  <c r="P11" i="6"/>
  <c r="P12" i="6"/>
  <c r="P13" i="6"/>
  <c r="P6" i="6"/>
  <c r="K6" i="6"/>
  <c r="O7" i="6"/>
  <c r="O8" i="6"/>
  <c r="O9" i="6"/>
  <c r="O10" i="6"/>
  <c r="O11" i="6"/>
  <c r="O12" i="6"/>
  <c r="O13" i="6"/>
  <c r="O6" i="6"/>
  <c r="X7" i="7"/>
  <c r="X8" i="7"/>
  <c r="X9" i="7"/>
  <c r="X10" i="7"/>
  <c r="X11" i="7"/>
  <c r="X12" i="7"/>
  <c r="X13" i="7"/>
  <c r="X6" i="7"/>
  <c r="W7" i="7"/>
  <c r="W8" i="7"/>
  <c r="W9" i="7"/>
  <c r="W10" i="7"/>
  <c r="W11" i="7"/>
  <c r="W12" i="7"/>
  <c r="W13" i="7"/>
  <c r="W6" i="7"/>
  <c r="V7" i="7"/>
  <c r="V8" i="7"/>
  <c r="V9" i="7"/>
  <c r="V10" i="7"/>
  <c r="V11" i="7"/>
  <c r="V12" i="7"/>
  <c r="V13" i="7"/>
  <c r="V6" i="7"/>
  <c r="U7" i="7"/>
  <c r="U8" i="7"/>
  <c r="U9" i="7"/>
  <c r="U10" i="7"/>
  <c r="U11" i="7"/>
  <c r="U12" i="7"/>
  <c r="U13" i="7"/>
  <c r="U6" i="7"/>
  <c r="T7" i="7"/>
  <c r="T8" i="7"/>
  <c r="T9" i="7"/>
  <c r="T10" i="7"/>
  <c r="T11" i="7"/>
  <c r="T12" i="7"/>
  <c r="T13" i="7"/>
  <c r="H7" i="7"/>
  <c r="S7" i="7"/>
  <c r="H8" i="7"/>
  <c r="S8" i="7"/>
  <c r="H9" i="7"/>
  <c r="S9" i="7"/>
  <c r="H10" i="7"/>
  <c r="S10" i="7"/>
  <c r="S11" i="7"/>
  <c r="H12" i="7"/>
  <c r="S12" i="7"/>
  <c r="H13" i="7"/>
  <c r="S13" i="7"/>
  <c r="H6" i="7"/>
  <c r="S6" i="7"/>
  <c r="R7" i="7"/>
  <c r="R8" i="7"/>
  <c r="R9" i="7"/>
  <c r="R10" i="7"/>
  <c r="R11" i="7"/>
  <c r="R12" i="7"/>
  <c r="R13" i="7"/>
  <c r="R6" i="7"/>
  <c r="Q7" i="7"/>
  <c r="Q8" i="7"/>
  <c r="Q9" i="7"/>
  <c r="Q10" i="7"/>
  <c r="Q11" i="7"/>
  <c r="Q12" i="7"/>
  <c r="Q13" i="7"/>
  <c r="Q6" i="7"/>
  <c r="P7" i="7"/>
  <c r="P8" i="7"/>
  <c r="P9" i="7"/>
  <c r="P10" i="7"/>
  <c r="P11" i="7"/>
  <c r="P12" i="7"/>
  <c r="P13" i="7"/>
  <c r="P6" i="7"/>
  <c r="N7" i="7"/>
  <c r="N8" i="7"/>
  <c r="N9" i="7"/>
  <c r="N10" i="7"/>
  <c r="N12" i="7"/>
  <c r="N13" i="7"/>
  <c r="N6" i="7"/>
  <c r="M7" i="7"/>
  <c r="M8" i="7"/>
  <c r="M9" i="7"/>
  <c r="M10" i="7"/>
  <c r="M11" i="7"/>
  <c r="M12" i="7"/>
  <c r="M13" i="7"/>
  <c r="M6" i="7"/>
  <c r="L7" i="7"/>
  <c r="L8" i="7"/>
  <c r="L9" i="7"/>
  <c r="L10" i="7"/>
  <c r="L12" i="7"/>
  <c r="L13" i="7"/>
  <c r="L6" i="7"/>
  <c r="K7" i="7"/>
  <c r="K8" i="7"/>
  <c r="K9" i="7"/>
  <c r="K11" i="7"/>
  <c r="K12" i="7"/>
  <c r="K6" i="7"/>
  <c r="J7" i="7"/>
  <c r="J8" i="7"/>
  <c r="J9" i="7"/>
  <c r="J10" i="7"/>
  <c r="J11" i="7"/>
  <c r="J12" i="7"/>
  <c r="J13" i="7"/>
  <c r="J6" i="7"/>
  <c r="X7" i="6"/>
  <c r="X8" i="6"/>
  <c r="X9" i="6"/>
  <c r="X10" i="6"/>
  <c r="X11" i="6"/>
  <c r="X12" i="6"/>
  <c r="X13" i="6"/>
  <c r="X6" i="6"/>
  <c r="W7" i="6"/>
  <c r="W8" i="6"/>
  <c r="W9" i="6"/>
  <c r="W10" i="6"/>
  <c r="W11" i="6"/>
  <c r="W12" i="6"/>
  <c r="W13" i="6"/>
  <c r="W6" i="6"/>
  <c r="V7" i="6"/>
  <c r="V8" i="6"/>
  <c r="V9" i="6"/>
  <c r="V10" i="6"/>
  <c r="V11" i="6"/>
  <c r="V12" i="6"/>
  <c r="V13" i="6"/>
  <c r="V6" i="6"/>
  <c r="U7" i="6"/>
  <c r="U8" i="6"/>
  <c r="U9" i="6"/>
  <c r="U10" i="6"/>
  <c r="U11" i="6"/>
  <c r="U12" i="6"/>
  <c r="U13" i="6"/>
  <c r="U6" i="6"/>
  <c r="T7" i="6"/>
  <c r="T8" i="6"/>
  <c r="T9" i="6"/>
  <c r="T10" i="6"/>
  <c r="T11" i="6"/>
  <c r="T12" i="6"/>
  <c r="T13" i="6"/>
  <c r="T6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M13" i="3"/>
  <c r="L13" i="3"/>
  <c r="K13" i="3"/>
  <c r="J13" i="3"/>
  <c r="N22" i="3"/>
  <c r="N23" i="3"/>
  <c r="N24" i="3"/>
  <c r="N25" i="3"/>
  <c r="N21" i="3"/>
  <c r="L22" i="3"/>
  <c r="L23" i="3"/>
  <c r="L24" i="3"/>
  <c r="L25" i="3"/>
  <c r="L21" i="3"/>
  <c r="J22" i="3"/>
  <c r="J23" i="3"/>
  <c r="J24" i="3"/>
  <c r="J25" i="3"/>
  <c r="J21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<sst xmlns="http://schemas.openxmlformats.org/spreadsheetml/2006/main" count="304" uniqueCount="128">
  <si>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</si>
  <si>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</si>
  <si>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</si>
  <si>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</si>
  <si>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</si>
  <si>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</si>
  <si>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</si>
  <si>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</si>
  <si>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</si>
  <si>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</si>
  <si>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</si>
  <si>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</si>
  <si>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</si>
  <si>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</si>
  <si>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</si>
  <si>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</si>
  <si>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</si>
  <si>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</si>
  <si>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</si>
  <si>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</si>
  <si>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</si>
  <si>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</si>
  <si>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</si>
  <si>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</si>
  <si>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</si>
  <si>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</si>
  <si>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</si>
  <si>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</si>
  <si>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</si>
  <si>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</si>
  <si>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</si>
  <si>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</si>
  <si>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</si>
  <si>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</si>
  <si>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</si>
  <si>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</si>
  <si>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</si>
  <si>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</si>
  <si>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</si>
  <si>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</si>
  <si>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</si>
  <si>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</si>
  <si>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</si>
  <si>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</si>
  <si>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</si>
  <si>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</si>
  <si>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</si>
  <si>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</si>
  <si>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</si>
  <si>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</si>
  <si>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</si>
  <si>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</si>
  <si>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</si>
  <si>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</si>
  <si>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</si>
  <si>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</si>
  <si>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</si>
  <si>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</si>
  <si>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</si>
  <si>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</si>
  <si>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</si>
  <si>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</si>
  <si>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</si>
  <si>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</si>
  <si>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</si>
  <si>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</si>
  <si>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</si>
  <si>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</si>
  <si>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</si>
  <si>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</si>
  <si>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</si>
  <si>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</si>
  <si>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</si>
  <si>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</si>
  <si>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</si>
  <si>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</si>
  <si>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</si>
  <si>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</si>
  <si>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</si>
  <si>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</si>
  <si>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</si>
  <si>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</si>
  <si>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</si>
  <si>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</si>
  <si>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</si>
  <si>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</si>
  <si>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</si>
  <si>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</si>
  <si>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</si>
  <si>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</si>
  <si>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</si>
  <si>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</si>
  <si>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</si>
  <si>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</si>
  <si>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</si>
  <si>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</si>
  <si>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</si>
  <si>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</si>
  <si>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</si>
  <si>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S5678_01</t>
  </si>
  <si>
    <t>S5678_12</t>
  </si>
  <si>
    <t>S5678_23</t>
  </si>
  <si>
    <t>S5678_34</t>
  </si>
  <si>
    <t>S5678_45</t>
  </si>
  <si>
    <t>5678_01</t>
  </si>
  <si>
    <t>5678_12</t>
  </si>
  <si>
    <t>5678_23</t>
  </si>
  <si>
    <t>5678_34</t>
  </si>
  <si>
    <t>5678_45</t>
  </si>
  <si>
    <t>5678_56</t>
  </si>
  <si>
    <t>5678_67</t>
  </si>
  <si>
    <t>5678_78</t>
  </si>
  <si>
    <t>**Below dection limit</t>
  </si>
  <si>
    <t>**Below dectable limit</t>
  </si>
  <si>
    <t>***</t>
  </si>
  <si>
    <t>***Below dection limit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</si>
  <si>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</si>
  <si>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</si>
  <si>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</si>
  <si>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</si>
  <si>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</si>
  <si>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</si>
  <si>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</si>
  <si>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</si>
  <si>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</si>
  <si>
    <t>NaN</t>
  </si>
  <si>
    <t>Nan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</si>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</sst>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theme="1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164" fontId="13" fillId="0" borderId="0" xfId="0" applyNumberFormat="1" applyFont="1"/>
    <xf numFmtId="0" fontId="13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0" xfId="0" applyFont="1" applyFill="1" applyBorder="1"/>
    <xf numFmtId="164" fontId="0" fillId="0" borderId="7" xfId="0" applyNumberFormat="1" applyBorder="1"/>
    <xf numFmtId="0" fontId="0" fillId="0" borderId="2" xfId="0" applyFill="1" applyBorder="1"/>
    <xf numFmtId="164" fontId="7" fillId="0" borderId="0" xfId="0" applyNumberFormat="1" applyFont="1"/>
    <xf numFmtId="0" fontId="7" fillId="0" borderId="0" xfId="0" applyFont="1" applyFill="1"/>
    <xf numFmtId="0" fontId="7" fillId="0" borderId="0" xfId="0" applyFont="1" applyFill="1" applyBorder="1"/>
    <xf numFmtId="164" fontId="7" fillId="0" borderId="0" xfId="0" applyNumberFormat="1" applyFont="1" applyBorder="1"/>
    <xf numFmtId="164" fontId="8" fillId="0" borderId="0" xfId="0" applyNumberFormat="1" applyFont="1" applyBorder="1"/>
    <xf numFmtId="164" fontId="8" fillId="0" borderId="0" xfId="0" applyNumberFormat="1" applyFont="1"/>
    <xf numFmtId="0" fontId="0" fillId="0" borderId="0" xfId="0" applyFont="1"/>
    <xf numFmtId="0" fontId="0" fillId="0" borderId="2" xfId="0" applyFon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B1" workbookViewId="0">
      <pane xSplit="3" topLeftCell="T1" activePane="topRight" state="frozen"/>
      <selection activeCell="B1" sqref="B1"/>
      <selection pane="topRight" activeCell="B19" activeCellId="7" sqref="B5 B7 B9 B11 B13 B15 B17 B19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11.28515625" customWidth="1"/>
    <col min="19" max="19" width="11.7109375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79" t="s">
        <v>0</v>
      </c>
      <c r="K1" s="77"/>
      <c r="L1" s="77"/>
      <c r="M1" s="78"/>
      <c r="N1" s="77" t="s">
        <v>1</v>
      </c>
      <c r="O1" s="77"/>
      <c r="P1" s="77"/>
      <c r="Q1" s="78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80" t="s">
        <v>7</v>
      </c>
      <c r="G2" s="81"/>
      <c r="H2" s="81"/>
      <c r="I2" s="81"/>
      <c r="J2" s="82" t="s">
        <v>8</v>
      </c>
      <c r="K2" s="75"/>
      <c r="L2" s="75"/>
      <c r="M2" s="76"/>
      <c r="N2" s="75" t="s">
        <v>8</v>
      </c>
      <c r="O2" s="75"/>
      <c r="P2" s="75"/>
      <c r="Q2" s="76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 x14ac:dyDescent="0.25">
      <c r="A5">
        <v>1</v>
      </c>
      <c r="B5" t="s">
        <v>104</v>
      </c>
      <c r="C5">
        <v>4</v>
      </c>
      <c r="D5">
        <v>224</v>
      </c>
      <c r="E5">
        <v>20</v>
      </c>
      <c r="F5" s="65">
        <v>0.99690000000000001</v>
      </c>
      <c r="G5" s="29">
        <v>0.99670000000000003</v>
      </c>
      <c r="H5" s="29">
        <f t="shared" ref="H5:H20" si="0">F5-G5</f>
        <v>1.9999999999997797E-4</v>
      </c>
      <c r="I5" s="36">
        <f>AVERAGE(F5:G5)</f>
        <v>0.99680000000000002</v>
      </c>
      <c r="J5" s="29">
        <v>1.0316000000000001</v>
      </c>
      <c r="K5" s="29">
        <v>1.0318000000000001</v>
      </c>
      <c r="L5" s="29">
        <f>J5-K5</f>
        <v>-1.9999999999997797E-4</v>
      </c>
      <c r="M5" s="30">
        <f>AVERAGE(J5:K5)</f>
        <v>1.0317000000000001</v>
      </c>
      <c r="N5" s="29">
        <v>1.0278</v>
      </c>
      <c r="O5" s="29">
        <v>1.0279</v>
      </c>
      <c r="P5" s="29">
        <f>N5-O5</f>
        <v>-9.9999999999988987E-5</v>
      </c>
      <c r="Q5" s="30">
        <f>AVERAGE(N5:O5)</f>
        <v>1.0278499999999999</v>
      </c>
      <c r="R5" s="29">
        <f>((M5-I5)-0.0103)*50</f>
        <v>1.2300000000000022</v>
      </c>
      <c r="S5" s="29">
        <f>((Q5-I5)-0.0103)*50</f>
        <v>1.0374999999999956</v>
      </c>
      <c r="T5" s="29">
        <f>R5-S5</f>
        <v>0.19250000000000655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>
        <v>225</v>
      </c>
      <c r="E6">
        <v>20</v>
      </c>
      <c r="F6" s="28">
        <v>1.0223</v>
      </c>
      <c r="G6" s="29">
        <v>1.0222</v>
      </c>
      <c r="H6" s="29">
        <f t="shared" si="0"/>
        <v>9.9999999999988987E-5</v>
      </c>
      <c r="I6" s="36">
        <f t="shared" ref="I6:I20" si="1">AVERAGE(F6:G6)</f>
        <v>1.0222500000000001</v>
      </c>
      <c r="J6" s="29">
        <v>1.0522</v>
      </c>
      <c r="K6" s="29">
        <v>1.0522</v>
      </c>
      <c r="L6" s="29">
        <f>J6-K6</f>
        <v>0</v>
      </c>
      <c r="M6" s="30">
        <f t="shared" ref="M6:M20" si="2">AVERAGE(J6:K6)</f>
        <v>1.0522</v>
      </c>
      <c r="N6" s="29">
        <v>1.0489999999999999</v>
      </c>
      <c r="O6" s="29">
        <v>1.0485</v>
      </c>
      <c r="P6" s="29">
        <f t="shared" ref="P6:P20" si="3">N6-O6</f>
        <v>4.9999999999994493E-4</v>
      </c>
      <c r="Q6" s="30">
        <f t="shared" ref="Q6:Q20" si="4">AVERAGE(N6:O6)</f>
        <v>1.0487500000000001</v>
      </c>
      <c r="R6" s="29">
        <f t="shared" ref="R6:R20" si="5">((M6-I6)-0.0103)*50</f>
        <v>0.98249999999999604</v>
      </c>
      <c r="S6" s="29">
        <f t="shared" ref="S6:S20" si="6">((Q6-I6)-0.0103)*50</f>
        <v>0.80999999999999839</v>
      </c>
      <c r="T6" s="29">
        <f t="shared" ref="T6:T20" si="7">R6-S6</f>
        <v>0.17249999999999766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2</v>
      </c>
      <c r="B7" t="s">
        <v>105</v>
      </c>
      <c r="C7">
        <v>4</v>
      </c>
      <c r="D7">
        <v>226</v>
      </c>
      <c r="E7">
        <v>20</v>
      </c>
      <c r="F7" s="28">
        <v>0.98540000000000005</v>
      </c>
      <c r="G7" s="29">
        <v>0.98540000000000005</v>
      </c>
      <c r="H7" s="29">
        <f t="shared" si="0"/>
        <v>0</v>
      </c>
      <c r="I7" s="36">
        <f t="shared" si="1"/>
        <v>0.98540000000000005</v>
      </c>
      <c r="J7" s="29">
        <v>1.022</v>
      </c>
      <c r="K7" s="29">
        <v>1.0218</v>
      </c>
      <c r="L7" s="29">
        <f t="shared" ref="L7:L20" si="8">J7-K7</f>
        <v>1.9999999999997797E-4</v>
      </c>
      <c r="M7" s="30">
        <f t="shared" si="2"/>
        <v>1.0219</v>
      </c>
      <c r="N7" s="29">
        <v>1.0176000000000001</v>
      </c>
      <c r="O7" s="29">
        <v>1.0177</v>
      </c>
      <c r="P7" s="29">
        <f t="shared" si="3"/>
        <v>-9.9999999999988987E-5</v>
      </c>
      <c r="Q7" s="30">
        <f t="shared" si="4"/>
        <v>1.0176500000000002</v>
      </c>
      <c r="R7" s="29">
        <f t="shared" si="5"/>
        <v>1.3099999999999989</v>
      </c>
      <c r="S7" s="29">
        <f t="shared" si="6"/>
        <v>1.0975000000000057</v>
      </c>
      <c r="T7" s="29">
        <f t="shared" si="7"/>
        <v>0.21249999999999325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>
        <v>227</v>
      </c>
      <c r="E8">
        <v>20</v>
      </c>
      <c r="F8" s="28">
        <v>1.0126999999999999</v>
      </c>
      <c r="G8" s="29">
        <v>1.0123</v>
      </c>
      <c r="H8" s="29">
        <f t="shared" si="0"/>
        <v>3.9999999999995595E-4</v>
      </c>
      <c r="I8" s="36">
        <f t="shared" si="1"/>
        <v>1.0125</v>
      </c>
      <c r="J8" s="29">
        <v>1.0432999999999999</v>
      </c>
      <c r="K8" s="29">
        <v>1.0436000000000001</v>
      </c>
      <c r="L8" s="29">
        <f t="shared" si="8"/>
        <v>-3.00000000000189E-4</v>
      </c>
      <c r="M8" s="30">
        <f t="shared" si="2"/>
        <v>1.04345</v>
      </c>
      <c r="N8" s="29">
        <v>1.0395000000000001</v>
      </c>
      <c r="O8" s="29">
        <v>1.0394000000000001</v>
      </c>
      <c r="P8" s="29">
        <f t="shared" si="3"/>
        <v>9.9999999999988987E-5</v>
      </c>
      <c r="Q8" s="30">
        <f t="shared" si="4"/>
        <v>1.03945</v>
      </c>
      <c r="R8" s="29">
        <f t="shared" si="5"/>
        <v>1.0325000000000017</v>
      </c>
      <c r="S8" s="29">
        <f t="shared" si="6"/>
        <v>0.83250000000000146</v>
      </c>
      <c r="T8" s="29">
        <f t="shared" si="7"/>
        <v>0.20000000000000029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3</v>
      </c>
      <c r="B9" t="s">
        <v>106</v>
      </c>
      <c r="C9">
        <v>4</v>
      </c>
      <c r="D9">
        <v>228</v>
      </c>
      <c r="E9">
        <v>20</v>
      </c>
      <c r="F9" s="28">
        <v>1.0042</v>
      </c>
      <c r="G9" s="29">
        <v>1.0039</v>
      </c>
      <c r="H9" s="29">
        <f t="shared" si="0"/>
        <v>2.9999999999996696E-4</v>
      </c>
      <c r="I9" s="36">
        <f t="shared" si="1"/>
        <v>1.0040499999999999</v>
      </c>
      <c r="J9" s="29">
        <v>1.0368999999999999</v>
      </c>
      <c r="K9" s="29">
        <v>1.0373000000000001</v>
      </c>
      <c r="L9" s="29">
        <f t="shared" si="8"/>
        <v>-4.0000000000017799E-4</v>
      </c>
      <c r="M9" s="30">
        <f t="shared" si="2"/>
        <v>1.0371000000000001</v>
      </c>
      <c r="N9" s="29">
        <v>1.0336000000000001</v>
      </c>
      <c r="O9" s="29">
        <v>1.0336000000000001</v>
      </c>
      <c r="P9" s="29">
        <f t="shared" si="3"/>
        <v>0</v>
      </c>
      <c r="Q9" s="30">
        <f t="shared" si="4"/>
        <v>1.0336000000000001</v>
      </c>
      <c r="R9" s="29">
        <f t="shared" si="5"/>
        <v>1.1375000000000124</v>
      </c>
      <c r="S9" s="29">
        <f t="shared" si="6"/>
        <v>0.96250000000000935</v>
      </c>
      <c r="T9" s="29">
        <f t="shared" si="7"/>
        <v>0.17500000000000304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>
        <v>229</v>
      </c>
      <c r="E10">
        <v>20</v>
      </c>
      <c r="F10" s="28">
        <v>1.0103</v>
      </c>
      <c r="G10" s="29">
        <v>1.0104</v>
      </c>
      <c r="H10" s="29">
        <f t="shared" si="0"/>
        <v>-9.9999999999988987E-5</v>
      </c>
      <c r="I10" s="36">
        <f t="shared" si="1"/>
        <v>1.0103499999999999</v>
      </c>
      <c r="J10" s="29">
        <v>1.0379</v>
      </c>
      <c r="K10" s="29">
        <v>1.0376000000000001</v>
      </c>
      <c r="L10" s="29">
        <f t="shared" si="8"/>
        <v>2.9999999999996696E-4</v>
      </c>
      <c r="M10" s="30">
        <f t="shared" si="2"/>
        <v>1.03775</v>
      </c>
      <c r="N10" s="29">
        <v>1.0344</v>
      </c>
      <c r="O10" s="29">
        <v>1.0343</v>
      </c>
      <c r="P10" s="29">
        <f t="shared" si="3"/>
        <v>9.9999999999988987E-5</v>
      </c>
      <c r="Q10" s="30">
        <f t="shared" si="4"/>
        <v>1.0343499999999999</v>
      </c>
      <c r="R10" s="29">
        <f t="shared" si="5"/>
        <v>0.85500000000000453</v>
      </c>
      <c r="S10" s="29">
        <f t="shared" si="6"/>
        <v>0.68500000000000105</v>
      </c>
      <c r="T10" s="29">
        <f t="shared" si="7"/>
        <v>0.17000000000000348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4</v>
      </c>
      <c r="B11" t="s">
        <v>107</v>
      </c>
      <c r="C11">
        <v>4</v>
      </c>
      <c r="D11">
        <v>230</v>
      </c>
      <c r="E11">
        <v>20</v>
      </c>
      <c r="F11" s="28">
        <v>1.0074000000000001</v>
      </c>
      <c r="G11" s="29">
        <v>1.0072000000000001</v>
      </c>
      <c r="H11" s="29">
        <f t="shared" si="0"/>
        <v>1.9999999999997797E-4</v>
      </c>
      <c r="I11" s="36">
        <f t="shared" si="1"/>
        <v>1.0073000000000001</v>
      </c>
      <c r="J11" s="29">
        <v>1.0343</v>
      </c>
      <c r="K11" s="29">
        <v>1.0341</v>
      </c>
      <c r="L11" s="29">
        <f t="shared" si="8"/>
        <v>1.9999999999997797E-4</v>
      </c>
      <c r="M11" s="30">
        <f t="shared" si="2"/>
        <v>1.0342</v>
      </c>
      <c r="N11" s="29">
        <v>1.0315000000000001</v>
      </c>
      <c r="O11" s="29">
        <v>1.0315000000000001</v>
      </c>
      <c r="P11" s="29">
        <f t="shared" si="3"/>
        <v>0</v>
      </c>
      <c r="Q11" s="30">
        <f t="shared" si="4"/>
        <v>1.0315000000000001</v>
      </c>
      <c r="R11" s="29">
        <f t="shared" si="5"/>
        <v>0.82999999999999619</v>
      </c>
      <c r="S11" s="29">
        <f t="shared" si="6"/>
        <v>0.69499999999999995</v>
      </c>
      <c r="T11" s="29">
        <f t="shared" si="7"/>
        <v>0.13499999999999623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>
        <v>231</v>
      </c>
      <c r="E12">
        <v>20</v>
      </c>
      <c r="F12" s="28">
        <v>1.0053000000000001</v>
      </c>
      <c r="G12" s="29">
        <v>1.0052000000000001</v>
      </c>
      <c r="H12" s="29">
        <f t="shared" si="0"/>
        <v>9.9999999999988987E-5</v>
      </c>
      <c r="I12" s="36">
        <f t="shared" si="1"/>
        <v>1.0052500000000002</v>
      </c>
      <c r="J12" s="29">
        <v>1.0283</v>
      </c>
      <c r="K12" s="29">
        <v>1.0283</v>
      </c>
      <c r="L12" s="29">
        <f t="shared" si="8"/>
        <v>0</v>
      </c>
      <c r="M12" s="30">
        <f t="shared" si="2"/>
        <v>1.0283</v>
      </c>
      <c r="N12" s="29">
        <v>1.0258</v>
      </c>
      <c r="O12" s="29">
        <v>1.0259</v>
      </c>
      <c r="P12" s="29">
        <f t="shared" si="3"/>
        <v>-9.9999999999988987E-5</v>
      </c>
      <c r="Q12" s="30">
        <f t="shared" si="4"/>
        <v>1.0258500000000002</v>
      </c>
      <c r="R12" s="29">
        <f t="shared" si="5"/>
        <v>0.63749999999998963</v>
      </c>
      <c r="S12" s="29">
        <f t="shared" si="6"/>
        <v>0.51499999999999757</v>
      </c>
      <c r="T12" s="29">
        <f t="shared" si="7"/>
        <v>0.12249999999999206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>
        <v>5</v>
      </c>
      <c r="B13" t="s">
        <v>108</v>
      </c>
      <c r="C13">
        <v>4</v>
      </c>
      <c r="D13">
        <v>232</v>
      </c>
      <c r="E13">
        <v>20</v>
      </c>
      <c r="F13" s="28">
        <v>0.99670000000000003</v>
      </c>
      <c r="G13" s="29">
        <v>0.99639999999999995</v>
      </c>
      <c r="H13" s="29">
        <f t="shared" si="0"/>
        <v>3.0000000000007798E-4</v>
      </c>
      <c r="I13" s="36">
        <f t="shared" si="1"/>
        <v>0.99655000000000005</v>
      </c>
      <c r="J13" s="29">
        <v>1.0208999999999999</v>
      </c>
      <c r="K13" s="29">
        <v>1.0209999999999999</v>
      </c>
      <c r="L13" s="29">
        <f t="shared" si="8"/>
        <v>-9.9999999999988987E-5</v>
      </c>
      <c r="M13" s="30">
        <f t="shared" si="2"/>
        <v>1.02095</v>
      </c>
      <c r="N13" s="29">
        <v>1.0189999999999999</v>
      </c>
      <c r="O13" s="29">
        <v>1.0187999999999999</v>
      </c>
      <c r="P13" s="29">
        <f t="shared" si="3"/>
        <v>1.9999999999997797E-4</v>
      </c>
      <c r="Q13" s="30">
        <f t="shared" si="4"/>
        <v>1.0188999999999999</v>
      </c>
      <c r="R13" s="29">
        <f t="shared" si="5"/>
        <v>0.70499999999999885</v>
      </c>
      <c r="S13" s="29">
        <f t="shared" si="6"/>
        <v>0.60249999999999349</v>
      </c>
      <c r="T13" s="29">
        <f t="shared" si="7"/>
        <v>0.10250000000000536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8</v>
      </c>
      <c r="D14">
        <v>233</v>
      </c>
      <c r="E14">
        <v>20</v>
      </c>
      <c r="F14" s="28">
        <v>0.98099999999999998</v>
      </c>
      <c r="G14" s="29">
        <v>0.98109999999999997</v>
      </c>
      <c r="H14" s="29">
        <f t="shared" si="0"/>
        <v>-9.9999999999988987E-5</v>
      </c>
      <c r="I14" s="36">
        <f t="shared" si="1"/>
        <v>0.98104999999999998</v>
      </c>
      <c r="J14" s="29">
        <v>1.0029999999999999</v>
      </c>
      <c r="K14" s="29">
        <v>1.0032000000000001</v>
      </c>
      <c r="L14" s="29">
        <f t="shared" si="8"/>
        <v>-2.0000000000020002E-4</v>
      </c>
      <c r="M14" s="30">
        <f t="shared" si="2"/>
        <v>1.0030999999999999</v>
      </c>
      <c r="N14" s="29">
        <v>1.0004999999999999</v>
      </c>
      <c r="O14" s="31">
        <v>1.0004</v>
      </c>
      <c r="P14" s="29">
        <f t="shared" si="3"/>
        <v>9.9999999999988987E-5</v>
      </c>
      <c r="Q14" s="30">
        <f t="shared" si="4"/>
        <v>1.0004499999999998</v>
      </c>
      <c r="R14" s="29">
        <f t="shared" si="5"/>
        <v>0.58749999999999514</v>
      </c>
      <c r="S14" s="29">
        <f t="shared" si="6"/>
        <v>0.45499999999999308</v>
      </c>
      <c r="T14" s="29">
        <f t="shared" si="7"/>
        <v>0.13250000000000206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6</v>
      </c>
      <c r="B15" t="s">
        <v>109</v>
      </c>
      <c r="C15">
        <v>4</v>
      </c>
      <c r="D15">
        <v>234</v>
      </c>
      <c r="E15">
        <v>20</v>
      </c>
      <c r="F15" s="28">
        <v>1.0092000000000001</v>
      </c>
      <c r="G15" s="29">
        <v>1.0089999999999999</v>
      </c>
      <c r="H15" s="29">
        <f t="shared" si="0"/>
        <v>2.0000000000020002E-4</v>
      </c>
      <c r="I15" s="36">
        <f t="shared" si="1"/>
        <v>1.0091000000000001</v>
      </c>
      <c r="J15" s="29">
        <v>1.0341</v>
      </c>
      <c r="K15" s="29">
        <v>1.0342</v>
      </c>
      <c r="L15" s="29">
        <f t="shared" si="8"/>
        <v>-9.9999999999988987E-5</v>
      </c>
      <c r="M15" s="30">
        <f t="shared" si="2"/>
        <v>1.0341499999999999</v>
      </c>
      <c r="N15" s="29">
        <v>1.0316000000000001</v>
      </c>
      <c r="O15" s="29">
        <v>1.0316000000000001</v>
      </c>
      <c r="P15" s="29">
        <f t="shared" si="3"/>
        <v>0</v>
      </c>
      <c r="Q15" s="30">
        <f t="shared" si="4"/>
        <v>1.0316000000000001</v>
      </c>
      <c r="R15" s="29">
        <f t="shared" si="5"/>
        <v>0.73749999999998972</v>
      </c>
      <c r="S15" s="29">
        <f t="shared" si="6"/>
        <v>0.60999999999999821</v>
      </c>
      <c r="T15" s="29">
        <f t="shared" si="7"/>
        <v>0.12749999999999151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C16">
        <v>8</v>
      </c>
      <c r="D16">
        <v>235</v>
      </c>
      <c r="E16">
        <v>20</v>
      </c>
      <c r="F16" s="28">
        <v>0.99050000000000005</v>
      </c>
      <c r="G16" s="29">
        <v>0.99050000000000005</v>
      </c>
      <c r="H16" s="29">
        <f t="shared" si="0"/>
        <v>0</v>
      </c>
      <c r="I16" s="36">
        <f t="shared" si="1"/>
        <v>0.99050000000000005</v>
      </c>
      <c r="J16" s="29">
        <v>1.0125</v>
      </c>
      <c r="K16" s="29">
        <v>1.0125</v>
      </c>
      <c r="L16" s="29">
        <f t="shared" si="8"/>
        <v>0</v>
      </c>
      <c r="M16" s="30">
        <f t="shared" si="2"/>
        <v>1.0125</v>
      </c>
      <c r="N16" s="29">
        <v>1.0106999999999999</v>
      </c>
      <c r="O16" s="29">
        <v>1.0106999999999999</v>
      </c>
      <c r="P16" s="29">
        <f t="shared" si="3"/>
        <v>0</v>
      </c>
      <c r="Q16" s="30">
        <f t="shared" si="4"/>
        <v>1.0106999999999999</v>
      </c>
      <c r="R16" s="29">
        <f t="shared" si="5"/>
        <v>0.58499999999999541</v>
      </c>
      <c r="S16" s="29">
        <f t="shared" si="6"/>
        <v>0.49499999999999422</v>
      </c>
      <c r="T16" s="29">
        <f t="shared" si="7"/>
        <v>9.000000000000119E-2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A17">
        <v>7</v>
      </c>
      <c r="B17" t="s">
        <v>110</v>
      </c>
      <c r="C17">
        <v>4</v>
      </c>
      <c r="D17">
        <v>236</v>
      </c>
      <c r="E17">
        <v>20</v>
      </c>
      <c r="F17" s="28">
        <v>1.0097</v>
      </c>
      <c r="G17" s="29">
        <v>1.0094000000000001</v>
      </c>
      <c r="H17" s="29">
        <f t="shared" si="0"/>
        <v>2.9999999999996696E-4</v>
      </c>
      <c r="I17" s="36">
        <f t="shared" si="1"/>
        <v>1.0095499999999999</v>
      </c>
      <c r="J17" s="29">
        <v>1.0342</v>
      </c>
      <c r="K17" s="29">
        <v>1.0337000000000001</v>
      </c>
      <c r="L17" s="29">
        <f t="shared" si="8"/>
        <v>4.9999999999994493E-4</v>
      </c>
      <c r="M17" s="30">
        <f t="shared" si="2"/>
        <v>1.0339499999999999</v>
      </c>
      <c r="N17" s="29">
        <v>1.0318000000000001</v>
      </c>
      <c r="O17" s="29">
        <v>1.0317000000000001</v>
      </c>
      <c r="P17" s="29">
        <f t="shared" si="3"/>
        <v>9.9999999999988987E-5</v>
      </c>
      <c r="Q17" s="30">
        <f t="shared" si="4"/>
        <v>1.0317500000000002</v>
      </c>
      <c r="R17" s="29">
        <f t="shared" si="5"/>
        <v>0.70499999999999885</v>
      </c>
      <c r="S17" s="29">
        <f t="shared" si="6"/>
        <v>0.59500000000001096</v>
      </c>
      <c r="T17" s="29">
        <f t="shared" si="7"/>
        <v>0.10999999999998789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x14ac:dyDescent="0.25">
      <c r="C18">
        <v>8</v>
      </c>
      <c r="D18">
        <v>237</v>
      </c>
      <c r="E18">
        <v>20</v>
      </c>
      <c r="F18" s="28">
        <v>1.0023</v>
      </c>
      <c r="G18" s="29">
        <v>1.0019</v>
      </c>
      <c r="H18" s="29">
        <f t="shared" si="0"/>
        <v>3.9999999999995595E-4</v>
      </c>
      <c r="I18" s="36">
        <f t="shared" si="1"/>
        <v>1.0021</v>
      </c>
      <c r="J18" s="29">
        <v>1.0232000000000001</v>
      </c>
      <c r="K18" s="29">
        <v>1.0226999999999999</v>
      </c>
      <c r="L18" s="29">
        <f t="shared" si="8"/>
        <v>5.0000000000016698E-4</v>
      </c>
      <c r="M18" s="30">
        <f t="shared" si="2"/>
        <v>1.02295</v>
      </c>
      <c r="N18" s="29">
        <v>1.0208999999999999</v>
      </c>
      <c r="O18" s="29">
        <v>1.0208999999999999</v>
      </c>
      <c r="P18" s="29">
        <f t="shared" si="3"/>
        <v>0</v>
      </c>
      <c r="Q18" s="30">
        <f t="shared" si="4"/>
        <v>1.0208999999999999</v>
      </c>
      <c r="R18" s="29">
        <f t="shared" si="5"/>
        <v>0.52750000000000175</v>
      </c>
      <c r="S18" s="29">
        <f t="shared" si="6"/>
        <v>0.42499999999999638</v>
      </c>
      <c r="T18" s="29">
        <f t="shared" si="7"/>
        <v>0.10250000000000536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x14ac:dyDescent="0.25">
      <c r="A19" s="33">
        <v>8</v>
      </c>
      <c r="B19" s="33" t="s">
        <v>111</v>
      </c>
      <c r="C19">
        <v>4</v>
      </c>
      <c r="D19">
        <v>238</v>
      </c>
      <c r="E19">
        <v>20</v>
      </c>
      <c r="F19" s="28">
        <v>1.0008999999999999</v>
      </c>
      <c r="G19" s="29">
        <v>1.0007999999999999</v>
      </c>
      <c r="H19" s="29">
        <f t="shared" si="0"/>
        <v>9.9999999999988987E-5</v>
      </c>
      <c r="I19" s="36">
        <f t="shared" si="1"/>
        <v>1.0008499999999998</v>
      </c>
      <c r="J19" s="29">
        <v>1.0250999999999999</v>
      </c>
      <c r="K19" s="29">
        <v>1.0248999999999999</v>
      </c>
      <c r="L19" s="29">
        <f t="shared" si="8"/>
        <v>1.9999999999997797E-4</v>
      </c>
      <c r="M19" s="30">
        <f t="shared" si="2"/>
        <v>1.0249999999999999</v>
      </c>
      <c r="N19" s="29">
        <v>1.0226999999999999</v>
      </c>
      <c r="O19" s="29">
        <v>1.0226999999999999</v>
      </c>
      <c r="P19" s="29">
        <f t="shared" si="3"/>
        <v>0</v>
      </c>
      <c r="Q19" s="30">
        <f t="shared" si="4"/>
        <v>1.0226999999999999</v>
      </c>
      <c r="R19" s="29">
        <f t="shared" si="5"/>
        <v>0.69250000000000578</v>
      </c>
      <c r="S19" s="29">
        <f t="shared" si="6"/>
        <v>0.57750000000000734</v>
      </c>
      <c r="T19" s="29">
        <f t="shared" si="7"/>
        <v>0.11499999999999844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 x14ac:dyDescent="0.25">
      <c r="B20" s="33"/>
      <c r="C20">
        <v>8</v>
      </c>
      <c r="D20">
        <v>239</v>
      </c>
      <c r="E20">
        <v>20</v>
      </c>
      <c r="F20" s="28">
        <v>0.97770000000000001</v>
      </c>
      <c r="G20" s="29">
        <v>0.97750000000000004</v>
      </c>
      <c r="H20" s="29">
        <f t="shared" si="0"/>
        <v>1.9999999999997797E-4</v>
      </c>
      <c r="I20" s="36">
        <f t="shared" si="1"/>
        <v>0.97760000000000002</v>
      </c>
      <c r="J20" s="29">
        <v>0.999</v>
      </c>
      <c r="K20" s="29">
        <v>0.99890000000000001</v>
      </c>
      <c r="L20" s="29">
        <f t="shared" si="8"/>
        <v>9.9999999999988987E-5</v>
      </c>
      <c r="M20" s="30">
        <f t="shared" si="2"/>
        <v>0.99895</v>
      </c>
      <c r="N20" s="29">
        <v>0.99660000000000004</v>
      </c>
      <c r="O20" s="29">
        <v>0.99660000000000004</v>
      </c>
      <c r="P20" s="29">
        <f t="shared" si="3"/>
        <v>0</v>
      </c>
      <c r="Q20" s="30">
        <f t="shared" si="4"/>
        <v>0.99660000000000004</v>
      </c>
      <c r="R20" s="29">
        <f t="shared" si="5"/>
        <v>0.55249999999999899</v>
      </c>
      <c r="S20" s="29">
        <f t="shared" si="6"/>
        <v>0.43500000000000083</v>
      </c>
      <c r="T20" s="29">
        <f t="shared" si="7"/>
        <v>0.11749999999999816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9" x14ac:dyDescent="0.25">
      <c r="B21" s="33"/>
      <c r="F21" s="28"/>
      <c r="G21" s="29"/>
      <c r="H21" s="29"/>
      <c r="I21" s="36"/>
      <c r="J21" s="29"/>
      <c r="K21" s="29"/>
      <c r="L21" s="29"/>
      <c r="M21" s="30"/>
      <c r="N21" s="29"/>
      <c r="O21" s="29"/>
      <c r="P21" s="29"/>
      <c r="Q21" s="30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9" x14ac:dyDescent="0.25">
      <c r="B22" s="33"/>
      <c r="F22" s="28"/>
      <c r="G22" s="29"/>
      <c r="H22" s="29"/>
      <c r="I22" s="36"/>
      <c r="J22" s="29"/>
      <c r="K22" s="29"/>
      <c r="L22" s="29"/>
      <c r="M22" s="30"/>
      <c r="N22" s="29"/>
      <c r="O22" s="31"/>
      <c r="P22" s="29"/>
      <c r="Q22" s="30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9" x14ac:dyDescent="0.25">
      <c r="F23" s="28"/>
      <c r="G23" s="29"/>
      <c r="H23" s="29"/>
      <c r="I23" s="36"/>
      <c r="J23" s="29"/>
      <c r="K23" s="29"/>
      <c r="L23" s="29"/>
      <c r="M23" s="30"/>
      <c r="N23" s="29"/>
      <c r="O23" s="31"/>
      <c r="P23" s="29"/>
      <c r="Q23" s="30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9" x14ac:dyDescent="0.25">
      <c r="F24" s="28"/>
      <c r="G24" s="29"/>
      <c r="H24" s="29"/>
      <c r="I24" s="36"/>
      <c r="J24" s="29"/>
      <c r="K24" s="29"/>
      <c r="L24" s="29"/>
      <c r="M24" s="30"/>
      <c r="N24" s="29"/>
      <c r="O24" s="31"/>
      <c r="P24" s="29"/>
      <c r="Q24" s="30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9" x14ac:dyDescent="0.25">
      <c r="F25" s="28"/>
      <c r="G25" s="29"/>
      <c r="H25" s="29"/>
      <c r="I25" s="30"/>
      <c r="J25" s="29"/>
      <c r="K25" s="29"/>
      <c r="L25" s="29"/>
      <c r="M25" s="30"/>
      <c r="N25" s="29"/>
      <c r="O25" s="29"/>
      <c r="P25" s="29"/>
      <c r="Q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x14ac:dyDescent="0.25">
      <c r="F26" s="28"/>
      <c r="G26" s="29"/>
      <c r="H26" s="29"/>
      <c r="I26" s="30"/>
      <c r="J26" s="29"/>
      <c r="K26" s="29"/>
      <c r="L26" s="29"/>
      <c r="M26" s="30"/>
      <c r="N26" s="29"/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x14ac:dyDescent="0.25">
      <c r="F27" s="28"/>
      <c r="G27" s="29"/>
      <c r="H27" s="29"/>
      <c r="I27" s="30"/>
      <c r="J27" s="29"/>
      <c r="K27" s="29"/>
      <c r="L27" s="29"/>
      <c r="M27" s="30"/>
      <c r="N27" s="29"/>
      <c r="O27" s="29"/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5">
      <c r="F28" s="28"/>
      <c r="G28" s="29"/>
      <c r="H28" s="29"/>
      <c r="I28" s="30"/>
      <c r="J28" s="29"/>
      <c r="K28" s="29"/>
      <c r="L28" s="29"/>
      <c r="M28" s="30"/>
      <c r="N28" s="29"/>
      <c r="O28" s="29"/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5">
      <c r="F29" s="28"/>
      <c r="G29" s="29"/>
      <c r="H29" s="29"/>
      <c r="I29" s="30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x14ac:dyDescent="0.25">
      <c r="F30" s="28"/>
      <c r="G30" s="29"/>
      <c r="H30" s="29"/>
      <c r="I30" s="30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x14ac:dyDescent="0.25">
      <c r="F31" s="28"/>
      <c r="G31" s="29"/>
      <c r="H31" s="29"/>
      <c r="I31" s="30"/>
      <c r="J31" s="29"/>
      <c r="K31" s="29"/>
      <c r="L31" s="29"/>
      <c r="M31" s="30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x14ac:dyDescent="0.25">
      <c r="F32" s="28"/>
      <c r="G32" s="29"/>
      <c r="H32" s="29"/>
      <c r="I32" s="30"/>
      <c r="J32" s="29"/>
      <c r="K32" s="29"/>
      <c r="L32" s="29"/>
      <c r="M32" s="30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6:39" x14ac:dyDescent="0.25">
      <c r="F33" s="28"/>
      <c r="G33" s="29"/>
      <c r="H33" s="29"/>
      <c r="I33" s="30"/>
      <c r="J33" s="29"/>
      <c r="K33" s="29"/>
      <c r="L33" s="29"/>
      <c r="M33" s="30"/>
      <c r="N33" s="29"/>
      <c r="O33" s="29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 x14ac:dyDescent="0.25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 x14ac:dyDescent="0.25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 x14ac:dyDescent="0.25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 x14ac:dyDescent="0.25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 x14ac:dyDescent="0.25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 x14ac:dyDescent="0.25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pane xSplit="3" topLeftCell="Q1" activePane="topRight" state="frozen"/>
      <selection pane="topRight" activeCell="R20" sqref="R20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9" customWidth="1"/>
    <col min="5" max="6" width="13.7109375" style="20" customWidth="1"/>
    <col min="7" max="7" width="10" style="20" customWidth="1"/>
    <col min="8" max="8" width="16.7109375" style="19" customWidth="1"/>
    <col min="9" max="9" width="17" customWidth="1"/>
    <col min="10" max="11" width="10.140625" customWidth="1"/>
    <col min="12" max="12" width="16.7109375" style="19" customWidth="1"/>
    <col min="13" max="13" width="13.7109375" customWidth="1"/>
    <col min="14" max="14" width="10.7109375" customWidth="1"/>
    <col min="15" max="15" width="7.42578125" style="20" customWidth="1"/>
    <col min="16" max="16" width="16.7109375" style="19" customWidth="1"/>
    <col min="17" max="17" width="15.28515625" customWidth="1"/>
    <col min="18" max="18" width="15" customWidth="1"/>
  </cols>
  <sheetData>
    <row r="1" spans="1:39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83" t="s">
        <v>1</v>
      </c>
      <c r="N1" s="83"/>
      <c r="O1" s="83"/>
      <c r="P1" s="84"/>
      <c r="Q1" s="59" t="s">
        <v>69</v>
      </c>
      <c r="R1" s="60" t="s">
        <v>97</v>
      </c>
      <c r="S1" s="35" t="s">
        <v>98</v>
      </c>
    </row>
    <row r="2" spans="1:39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27" t="s">
        <v>32</v>
      </c>
      <c r="R2" s="27" t="s">
        <v>32</v>
      </c>
      <c r="S2" s="27" t="s">
        <v>32</v>
      </c>
    </row>
    <row r="3" spans="1:39" x14ac:dyDescent="0.25">
      <c r="A3">
        <v>1</v>
      </c>
      <c r="B3" t="s">
        <v>104</v>
      </c>
      <c r="C3">
        <v>850</v>
      </c>
      <c r="D3" s="19">
        <v>16</v>
      </c>
      <c r="E3">
        <v>32.095399999999998</v>
      </c>
      <c r="F3">
        <v>32.0959</v>
      </c>
      <c r="G3" s="38">
        <f t="shared" ref="G3:G26" si="0">E3-F3</f>
        <v>-5.0000000000238742E-4</v>
      </c>
      <c r="H3" s="19">
        <f>AVERAGE(E3:F3)</f>
        <v>32.095649999999999</v>
      </c>
      <c r="I3" s="20">
        <v>32.127000000000002</v>
      </c>
      <c r="J3" s="20">
        <v>32.127200000000002</v>
      </c>
      <c r="K3" s="20">
        <f>I3-J3</f>
        <v>-1.9999999999953388E-4</v>
      </c>
      <c r="L3" s="19">
        <f>AVERAGE(I3:J3)</f>
        <v>32.127099999999999</v>
      </c>
      <c r="M3" s="27">
        <v>32.126899999999999</v>
      </c>
      <c r="N3" s="27">
        <v>32.126399999999997</v>
      </c>
      <c r="O3" s="27">
        <f>M3-N3</f>
        <v>5.0000000000238742E-4</v>
      </c>
      <c r="P3" s="19">
        <f>AVERAGE(M3:N3)</f>
        <v>32.126649999999998</v>
      </c>
      <c r="Q3">
        <f>L3-H3</f>
        <v>3.1449999999999534E-2</v>
      </c>
      <c r="R3">
        <f>P3-H3</f>
        <v>3.0999999999998806E-2</v>
      </c>
      <c r="S3">
        <f>Q3-R3</f>
        <v>4.500000000007276E-4</v>
      </c>
    </row>
    <row r="4" spans="1:39" x14ac:dyDescent="0.25">
      <c r="C4">
        <v>90</v>
      </c>
      <c r="D4" s="19">
        <v>17</v>
      </c>
      <c r="E4">
        <v>31.242699999999999</v>
      </c>
      <c r="F4">
        <v>31.242899999999999</v>
      </c>
      <c r="G4" s="38">
        <f t="shared" si="0"/>
        <v>-1.9999999999953388E-4</v>
      </c>
      <c r="H4" s="19">
        <f t="shared" ref="H4:H26" si="1">AVERAGE(E4:F4)</f>
        <v>31.242799999999999</v>
      </c>
      <c r="I4">
        <v>35.1678</v>
      </c>
      <c r="J4">
        <v>35.167999999999999</v>
      </c>
      <c r="K4" s="20">
        <f t="shared" ref="K4:K26" si="2">I4-J4</f>
        <v>-1.9999999999953388E-4</v>
      </c>
      <c r="L4" s="19">
        <f t="shared" ref="L4:L26" si="3">AVERAGE(I4:J4)</f>
        <v>35.167900000000003</v>
      </c>
      <c r="M4" s="29">
        <v>35.161700000000003</v>
      </c>
      <c r="N4" s="29">
        <v>35.1614</v>
      </c>
      <c r="O4" s="27">
        <f t="shared" ref="O4:O26" si="4">M4-N4</f>
        <v>3.0000000000285354E-4</v>
      </c>
      <c r="P4" s="19">
        <f t="shared" ref="P4:P26" si="5">AVERAGE(M4:N4)</f>
        <v>35.161550000000005</v>
      </c>
      <c r="Q4">
        <f t="shared" ref="Q4:Q26" si="6">L4-H4</f>
        <v>3.925100000000004</v>
      </c>
      <c r="R4">
        <f t="shared" ref="R4:R26" si="7">P4-H4</f>
        <v>3.9187500000000064</v>
      </c>
      <c r="S4">
        <f t="shared" ref="S4:S26" si="8">Q4-R4</f>
        <v>6.3499999999976353E-3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5">
      <c r="C5">
        <v>63</v>
      </c>
      <c r="D5" s="19">
        <v>18</v>
      </c>
      <c r="E5">
        <v>32.320900000000002</v>
      </c>
      <c r="F5">
        <v>32.320999999999998</v>
      </c>
      <c r="G5" s="38">
        <f t="shared" si="0"/>
        <v>-9.9999999996214228E-5</v>
      </c>
      <c r="H5" s="19">
        <f t="shared" si="1"/>
        <v>32.320949999999996</v>
      </c>
      <c r="I5">
        <v>32.365000000000002</v>
      </c>
      <c r="J5">
        <v>32.3645</v>
      </c>
      <c r="K5" s="20">
        <f t="shared" si="2"/>
        <v>5.0000000000238742E-4</v>
      </c>
      <c r="L5" s="19">
        <f t="shared" si="3"/>
        <v>32.364750000000001</v>
      </c>
      <c r="M5" s="29">
        <v>32.363700000000001</v>
      </c>
      <c r="N5" s="29">
        <v>32.363599999999998</v>
      </c>
      <c r="O5" s="27">
        <f t="shared" si="4"/>
        <v>1.0000000000331966E-4</v>
      </c>
      <c r="P5" s="19">
        <f t="shared" si="5"/>
        <v>32.36365</v>
      </c>
      <c r="Q5">
        <f t="shared" si="6"/>
        <v>4.3800000000004502E-2</v>
      </c>
      <c r="R5">
        <f t="shared" si="7"/>
        <v>4.2700000000003513E-2</v>
      </c>
      <c r="S5">
        <f t="shared" si="8"/>
        <v>1.1000000000009891E-3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A6">
        <v>2</v>
      </c>
      <c r="B6" t="s">
        <v>105</v>
      </c>
      <c r="C6">
        <v>850</v>
      </c>
      <c r="D6" s="19">
        <v>19</v>
      </c>
      <c r="E6">
        <v>29.929099999999998</v>
      </c>
      <c r="F6">
        <v>29.929500000000001</v>
      </c>
      <c r="G6" s="38">
        <f t="shared" si="0"/>
        <v>-4.0000000000262048E-4</v>
      </c>
      <c r="H6" s="19">
        <f t="shared" si="1"/>
        <v>29.929299999999998</v>
      </c>
      <c r="I6" s="27">
        <v>29.979299999999999</v>
      </c>
      <c r="J6" s="27">
        <v>29.979600000000001</v>
      </c>
      <c r="K6" s="20">
        <f t="shared" si="2"/>
        <v>-3.0000000000285354E-4</v>
      </c>
      <c r="L6" s="19">
        <f t="shared" si="3"/>
        <v>29.97945</v>
      </c>
      <c r="M6" s="29">
        <v>29.979299999999999</v>
      </c>
      <c r="N6" s="29">
        <v>29.9788</v>
      </c>
      <c r="O6" s="27">
        <f t="shared" si="4"/>
        <v>4.9999999999883471E-4</v>
      </c>
      <c r="P6" s="19">
        <f t="shared" si="5"/>
        <v>29.979050000000001</v>
      </c>
      <c r="Q6">
        <f t="shared" si="6"/>
        <v>5.0150000000002137E-2</v>
      </c>
      <c r="R6">
        <f t="shared" si="7"/>
        <v>4.975000000000307E-2</v>
      </c>
      <c r="S6">
        <f t="shared" si="8"/>
        <v>3.9999999999906777E-4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C7">
        <v>90</v>
      </c>
      <c r="D7" s="19">
        <v>20</v>
      </c>
      <c r="E7">
        <v>29.113099999999999</v>
      </c>
      <c r="F7">
        <v>29.113099999999999</v>
      </c>
      <c r="G7" s="38">
        <f t="shared" si="0"/>
        <v>0</v>
      </c>
      <c r="H7" s="19">
        <f t="shared" si="1"/>
        <v>29.113099999999999</v>
      </c>
      <c r="I7" s="27">
        <v>33.507399999999997</v>
      </c>
      <c r="J7" s="27">
        <v>33.507199999999997</v>
      </c>
      <c r="K7" s="20">
        <f t="shared" si="2"/>
        <v>1.9999999999953388E-4</v>
      </c>
      <c r="L7" s="19">
        <f t="shared" si="3"/>
        <v>33.507300000000001</v>
      </c>
      <c r="M7" s="29">
        <v>33.503799999999998</v>
      </c>
      <c r="N7" s="29">
        <v>33.503399999999999</v>
      </c>
      <c r="O7" s="27">
        <f t="shared" si="4"/>
        <v>3.9999999999906777E-4</v>
      </c>
      <c r="P7" s="19">
        <f t="shared" si="5"/>
        <v>33.503599999999999</v>
      </c>
      <c r="Q7">
        <f t="shared" si="6"/>
        <v>4.3942000000000014</v>
      </c>
      <c r="R7">
        <f t="shared" si="7"/>
        <v>4.3904999999999994</v>
      </c>
      <c r="S7">
        <f t="shared" si="8"/>
        <v>3.700000000002035E-3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63</v>
      </c>
      <c r="D8" s="19">
        <v>21</v>
      </c>
      <c r="E8">
        <v>29.240400000000001</v>
      </c>
      <c r="F8">
        <v>29.240100000000002</v>
      </c>
      <c r="G8" s="38">
        <f t="shared" si="0"/>
        <v>2.9999999999930083E-4</v>
      </c>
      <c r="H8" s="19">
        <f t="shared" si="1"/>
        <v>29.240250000000003</v>
      </c>
      <c r="I8" s="27">
        <v>29.285599999999999</v>
      </c>
      <c r="J8" s="27">
        <v>29.285299999999999</v>
      </c>
      <c r="K8" s="20">
        <f t="shared" si="2"/>
        <v>2.9999999999930083E-4</v>
      </c>
      <c r="L8" s="19">
        <f t="shared" si="3"/>
        <v>29.285449999999997</v>
      </c>
      <c r="M8" s="29">
        <v>29.284300000000002</v>
      </c>
      <c r="N8" s="29">
        <v>29.283799999999999</v>
      </c>
      <c r="O8" s="27">
        <f t="shared" si="4"/>
        <v>5.0000000000238742E-4</v>
      </c>
      <c r="P8" s="19">
        <f t="shared" si="5"/>
        <v>29.284050000000001</v>
      </c>
      <c r="Q8">
        <f t="shared" si="6"/>
        <v>4.5199999999994134E-2</v>
      </c>
      <c r="R8">
        <f t="shared" si="7"/>
        <v>4.3799999999997397E-2</v>
      </c>
      <c r="S8">
        <f t="shared" si="8"/>
        <v>1.3999999999967372E-3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3</v>
      </c>
      <c r="B9" t="s">
        <v>106</v>
      </c>
      <c r="C9">
        <v>850</v>
      </c>
      <c r="D9" s="19">
        <v>22</v>
      </c>
      <c r="E9">
        <v>29.041499999999999</v>
      </c>
      <c r="F9">
        <v>29.0411</v>
      </c>
      <c r="G9" s="38">
        <f t="shared" si="0"/>
        <v>3.9999999999906777E-4</v>
      </c>
      <c r="H9" s="19">
        <f t="shared" si="1"/>
        <v>29.0413</v>
      </c>
      <c r="I9" s="27">
        <v>29.1005</v>
      </c>
      <c r="J9" s="27">
        <v>29.1005</v>
      </c>
      <c r="K9" s="31">
        <f t="shared" si="2"/>
        <v>0</v>
      </c>
      <c r="L9" s="19">
        <f t="shared" si="3"/>
        <v>29.1005</v>
      </c>
      <c r="M9" s="29">
        <v>29.099299999999999</v>
      </c>
      <c r="N9" s="29">
        <v>29.099599999999999</v>
      </c>
      <c r="O9" s="27">
        <f t="shared" si="4"/>
        <v>-2.9999999999930083E-4</v>
      </c>
      <c r="P9" s="19">
        <f t="shared" si="5"/>
        <v>29.099449999999997</v>
      </c>
      <c r="Q9">
        <f t="shared" si="6"/>
        <v>5.9200000000000585E-2</v>
      </c>
      <c r="R9">
        <f t="shared" si="7"/>
        <v>5.8149999999997704E-2</v>
      </c>
      <c r="S9">
        <f t="shared" si="8"/>
        <v>1.050000000002882E-3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90</v>
      </c>
      <c r="D10" s="19">
        <v>23</v>
      </c>
      <c r="E10">
        <v>30.817499999999999</v>
      </c>
      <c r="F10">
        <v>30.817399999999999</v>
      </c>
      <c r="G10" s="38">
        <f t="shared" si="0"/>
        <v>9.9999999999766942E-5</v>
      </c>
      <c r="H10" s="19">
        <f t="shared" si="1"/>
        <v>30.817450000000001</v>
      </c>
      <c r="I10" s="27">
        <v>36.012500000000003</v>
      </c>
      <c r="J10" s="27">
        <v>36.012500000000003</v>
      </c>
      <c r="K10" s="31">
        <f t="shared" si="2"/>
        <v>0</v>
      </c>
      <c r="L10" s="19">
        <f t="shared" si="3"/>
        <v>36.012500000000003</v>
      </c>
      <c r="M10" s="29">
        <v>36.007899999999999</v>
      </c>
      <c r="N10" s="29">
        <v>36.008000000000003</v>
      </c>
      <c r="O10" s="27">
        <f t="shared" si="4"/>
        <v>-1.0000000000331966E-4</v>
      </c>
      <c r="P10" s="19">
        <f t="shared" si="5"/>
        <v>36.007950000000001</v>
      </c>
      <c r="Q10">
        <f t="shared" si="6"/>
        <v>5.1950500000000019</v>
      </c>
      <c r="R10">
        <f t="shared" si="7"/>
        <v>5.1905000000000001</v>
      </c>
      <c r="S10">
        <f t="shared" si="8"/>
        <v>4.5500000000018304E-3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C11">
        <v>63</v>
      </c>
      <c r="D11" s="19">
        <v>24</v>
      </c>
      <c r="E11">
        <v>28.794</v>
      </c>
      <c r="F11">
        <v>28.793500000000002</v>
      </c>
      <c r="G11" s="38">
        <f t="shared" si="0"/>
        <v>4.9999999999883471E-4</v>
      </c>
      <c r="H11" s="19">
        <f t="shared" si="1"/>
        <v>28.793750000000003</v>
      </c>
      <c r="I11" s="27">
        <v>28.834399999999999</v>
      </c>
      <c r="J11" s="27">
        <v>28.834399999999999</v>
      </c>
      <c r="K11" s="31">
        <f t="shared" si="2"/>
        <v>0</v>
      </c>
      <c r="L11" s="19">
        <f t="shared" si="3"/>
        <v>28.834399999999999</v>
      </c>
      <c r="M11" s="29">
        <v>28.834199999999999</v>
      </c>
      <c r="N11" s="29">
        <v>28.8339</v>
      </c>
      <c r="O11" s="27">
        <f t="shared" si="4"/>
        <v>2.9999999999930083E-4</v>
      </c>
      <c r="P11" s="19">
        <f t="shared" si="5"/>
        <v>28.834049999999998</v>
      </c>
      <c r="Q11">
        <f t="shared" si="6"/>
        <v>4.0649999999995856E-2</v>
      </c>
      <c r="R11">
        <f t="shared" si="7"/>
        <v>4.0299999999994895E-2</v>
      </c>
      <c r="S11">
        <f t="shared" si="8"/>
        <v>3.5000000000096065E-4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A12">
        <v>4</v>
      </c>
      <c r="B12" t="s">
        <v>107</v>
      </c>
      <c r="C12">
        <v>850</v>
      </c>
      <c r="D12" s="19">
        <v>25</v>
      </c>
      <c r="E12">
        <v>28.7013</v>
      </c>
      <c r="F12">
        <v>28.700900000000001</v>
      </c>
      <c r="G12" s="38">
        <f t="shared" si="0"/>
        <v>3.9999999999906777E-4</v>
      </c>
      <c r="H12" s="19">
        <f t="shared" si="1"/>
        <v>28.7011</v>
      </c>
      <c r="I12" s="27">
        <v>28.766999999999999</v>
      </c>
      <c r="J12" s="27">
        <v>28.766500000000001</v>
      </c>
      <c r="K12" s="31">
        <f t="shared" si="2"/>
        <v>4.9999999999883471E-4</v>
      </c>
      <c r="L12" s="19">
        <f t="shared" si="3"/>
        <v>28.766750000000002</v>
      </c>
      <c r="M12" s="29">
        <v>28.766400000000001</v>
      </c>
      <c r="N12" s="29">
        <v>28.7668</v>
      </c>
      <c r="O12" s="27">
        <f t="shared" si="4"/>
        <v>-3.9999999999906777E-4</v>
      </c>
      <c r="P12" s="19">
        <f t="shared" si="5"/>
        <v>28.7666</v>
      </c>
      <c r="Q12">
        <f t="shared" si="6"/>
        <v>6.565000000000154E-2</v>
      </c>
      <c r="R12">
        <f t="shared" si="7"/>
        <v>6.5500000000000114E-2</v>
      </c>
      <c r="S12">
        <f t="shared" si="8"/>
        <v>1.5000000000142677E-4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C13">
        <v>90</v>
      </c>
      <c r="D13" s="19">
        <v>26</v>
      </c>
      <c r="E13">
        <v>29.517600000000002</v>
      </c>
      <c r="F13">
        <v>29.517600000000002</v>
      </c>
      <c r="G13" s="38">
        <f t="shared" si="0"/>
        <v>0</v>
      </c>
      <c r="H13" s="19">
        <f t="shared" si="1"/>
        <v>29.517600000000002</v>
      </c>
      <c r="I13" s="27">
        <v>35.566299999999998</v>
      </c>
      <c r="J13" s="27">
        <v>35.565899999999999</v>
      </c>
      <c r="K13" s="31">
        <f t="shared" si="2"/>
        <v>3.9999999999906777E-4</v>
      </c>
      <c r="L13" s="19">
        <f t="shared" si="3"/>
        <v>35.566099999999999</v>
      </c>
      <c r="M13" s="29">
        <v>35.563099999999999</v>
      </c>
      <c r="N13" s="29">
        <v>35.563200000000002</v>
      </c>
      <c r="O13" s="27">
        <f t="shared" si="4"/>
        <v>-1.0000000000331966E-4</v>
      </c>
      <c r="P13" s="19">
        <f t="shared" si="5"/>
        <v>35.56315</v>
      </c>
      <c r="Q13">
        <f t="shared" si="6"/>
        <v>6.0484999999999971</v>
      </c>
      <c r="R13">
        <f t="shared" si="7"/>
        <v>6.0455499999999986</v>
      </c>
      <c r="S13">
        <f t="shared" si="8"/>
        <v>2.9499999999984539E-3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63</v>
      </c>
      <c r="D14" s="19">
        <v>27</v>
      </c>
      <c r="E14">
        <v>29.075600000000001</v>
      </c>
      <c r="F14">
        <v>29.075099999999999</v>
      </c>
      <c r="G14" s="38">
        <f t="shared" si="0"/>
        <v>5.0000000000238742E-4</v>
      </c>
      <c r="H14" s="19">
        <f t="shared" si="1"/>
        <v>29.07535</v>
      </c>
      <c r="I14" s="27">
        <v>29.118300000000001</v>
      </c>
      <c r="J14" s="27">
        <v>29.117799999999999</v>
      </c>
      <c r="K14" s="31">
        <f t="shared" si="2"/>
        <v>5.0000000000238742E-4</v>
      </c>
      <c r="L14" s="19">
        <f t="shared" si="3"/>
        <v>29.11805</v>
      </c>
      <c r="M14" s="29">
        <v>29.1175</v>
      </c>
      <c r="N14" s="29">
        <v>29.117899999999999</v>
      </c>
      <c r="O14" s="27">
        <f t="shared" si="4"/>
        <v>-3.9999999999906777E-4</v>
      </c>
      <c r="P14" s="19">
        <f t="shared" si="5"/>
        <v>29.117699999999999</v>
      </c>
      <c r="Q14">
        <f t="shared" si="6"/>
        <v>4.269999999999996E-2</v>
      </c>
      <c r="R14">
        <f t="shared" si="7"/>
        <v>4.2349999999999E-2</v>
      </c>
      <c r="S14">
        <f t="shared" si="8"/>
        <v>3.5000000000096065E-4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5</v>
      </c>
      <c r="B15" t="s">
        <v>108</v>
      </c>
      <c r="C15">
        <v>850</v>
      </c>
      <c r="D15" s="19">
        <v>28</v>
      </c>
      <c r="E15">
        <v>29.1355</v>
      </c>
      <c r="F15">
        <v>29.135200000000001</v>
      </c>
      <c r="G15" s="38">
        <f t="shared" si="0"/>
        <v>2.9999999999930083E-4</v>
      </c>
      <c r="H15" s="19">
        <f t="shared" si="1"/>
        <v>29.135350000000003</v>
      </c>
      <c r="I15" s="27">
        <v>29.186599999999999</v>
      </c>
      <c r="J15" s="27">
        <v>29.1861</v>
      </c>
      <c r="K15" s="31">
        <f t="shared" si="2"/>
        <v>4.9999999999883471E-4</v>
      </c>
      <c r="L15" s="19">
        <f t="shared" si="3"/>
        <v>29.186349999999997</v>
      </c>
      <c r="M15" s="29">
        <v>29.184200000000001</v>
      </c>
      <c r="N15" s="29">
        <v>29.1844</v>
      </c>
      <c r="O15" s="27">
        <f t="shared" si="4"/>
        <v>-1.9999999999953388E-4</v>
      </c>
      <c r="P15" s="19">
        <f t="shared" si="5"/>
        <v>29.1843</v>
      </c>
      <c r="Q15">
        <f t="shared" si="6"/>
        <v>5.0999999999994827E-2</v>
      </c>
      <c r="R15">
        <f t="shared" si="7"/>
        <v>4.8949999999997829E-2</v>
      </c>
      <c r="S15">
        <f t="shared" si="8"/>
        <v>2.0499999999969987E-3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C16">
        <v>90</v>
      </c>
      <c r="D16" s="19">
        <v>29</v>
      </c>
      <c r="E16">
        <v>28.786100000000001</v>
      </c>
      <c r="F16">
        <v>28.785900000000002</v>
      </c>
      <c r="G16" s="38">
        <f t="shared" si="0"/>
        <v>1.9999999999953388E-4</v>
      </c>
      <c r="H16" s="19">
        <f t="shared" si="1"/>
        <v>28.786000000000001</v>
      </c>
      <c r="I16" s="27">
        <v>35.485700000000001</v>
      </c>
      <c r="J16" s="27">
        <v>35.485799999999998</v>
      </c>
      <c r="K16" s="31">
        <f t="shared" si="2"/>
        <v>-9.9999999996214228E-5</v>
      </c>
      <c r="L16" s="19">
        <f t="shared" si="3"/>
        <v>35.485749999999996</v>
      </c>
      <c r="M16" s="29">
        <v>35.481000000000002</v>
      </c>
      <c r="N16" s="29">
        <v>35.481200000000001</v>
      </c>
      <c r="O16" s="27">
        <f t="shared" si="4"/>
        <v>-1.9999999999953388E-4</v>
      </c>
      <c r="P16" s="19">
        <f t="shared" si="5"/>
        <v>35.481099999999998</v>
      </c>
      <c r="Q16">
        <f t="shared" si="6"/>
        <v>6.6997499999999945</v>
      </c>
      <c r="R16">
        <f t="shared" si="7"/>
        <v>6.6950999999999965</v>
      </c>
      <c r="S16">
        <f t="shared" si="8"/>
        <v>4.6499999999980446E-3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C17">
        <v>63</v>
      </c>
      <c r="D17" s="19">
        <v>30</v>
      </c>
      <c r="E17">
        <v>29.4573</v>
      </c>
      <c r="F17">
        <v>29.456900000000001</v>
      </c>
      <c r="G17" s="38">
        <f t="shared" si="0"/>
        <v>3.9999999999906777E-4</v>
      </c>
      <c r="H17" s="19">
        <f t="shared" si="1"/>
        <v>29.457100000000001</v>
      </c>
      <c r="I17" s="27">
        <v>29.500399999999999</v>
      </c>
      <c r="J17" s="27">
        <v>29.500800000000002</v>
      </c>
      <c r="K17" s="31">
        <f t="shared" si="2"/>
        <v>-4.0000000000262048E-4</v>
      </c>
      <c r="L17" s="19">
        <f t="shared" si="3"/>
        <v>29.500599999999999</v>
      </c>
      <c r="M17" s="29">
        <v>29.4999</v>
      </c>
      <c r="N17" s="29">
        <v>29.500399999999999</v>
      </c>
      <c r="O17" s="27">
        <f t="shared" si="4"/>
        <v>-4.9999999999883471E-4</v>
      </c>
      <c r="P17" s="19">
        <f t="shared" si="5"/>
        <v>29.500149999999998</v>
      </c>
      <c r="Q17">
        <f t="shared" si="6"/>
        <v>4.3499999999998096E-2</v>
      </c>
      <c r="R17">
        <f t="shared" si="7"/>
        <v>4.3049999999997368E-2</v>
      </c>
      <c r="S17">
        <f t="shared" si="8"/>
        <v>4.500000000007276E-4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s="41" customFormat="1" x14ac:dyDescent="0.25">
      <c r="A18" s="41">
        <v>6</v>
      </c>
      <c r="B18" s="41" t="s">
        <v>109</v>
      </c>
      <c r="C18" s="41">
        <v>850</v>
      </c>
      <c r="D18" s="47">
        <v>31</v>
      </c>
      <c r="E18" s="41">
        <v>30.801100000000002</v>
      </c>
      <c r="F18" s="41">
        <v>30.800599999999999</v>
      </c>
      <c r="G18" s="68">
        <f t="shared" si="0"/>
        <v>5.0000000000238742E-4</v>
      </c>
      <c r="H18" s="47">
        <f t="shared" si="1"/>
        <v>30.800850000000001</v>
      </c>
      <c r="I18" s="69">
        <v>30.8307</v>
      </c>
      <c r="J18" s="69">
        <v>30.8306</v>
      </c>
      <c r="K18" s="70">
        <f t="shared" si="2"/>
        <v>9.9999999999766942E-5</v>
      </c>
      <c r="L18" s="47">
        <f t="shared" si="3"/>
        <v>30.830649999999999</v>
      </c>
      <c r="M18" s="67">
        <v>30.8307</v>
      </c>
      <c r="N18" s="67">
        <v>30.8307</v>
      </c>
      <c r="O18" s="69">
        <f t="shared" si="4"/>
        <v>0</v>
      </c>
      <c r="P18" s="47">
        <f t="shared" si="5"/>
        <v>30.8307</v>
      </c>
      <c r="Q18" s="41">
        <f t="shared" si="6"/>
        <v>2.979999999999805E-2</v>
      </c>
      <c r="R18" s="41">
        <f t="shared" si="7"/>
        <v>2.984999999999971E-2</v>
      </c>
      <c r="S18" s="41" t="s">
        <v>114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</row>
    <row r="19" spans="1:39" x14ac:dyDescent="0.25">
      <c r="C19">
        <v>90</v>
      </c>
      <c r="D19" s="19">
        <v>32</v>
      </c>
      <c r="E19">
        <v>28.877400000000002</v>
      </c>
      <c r="F19">
        <v>28.877600000000001</v>
      </c>
      <c r="G19" s="38">
        <f t="shared" si="0"/>
        <v>-1.9999999999953388E-4</v>
      </c>
      <c r="H19" s="19">
        <f t="shared" si="1"/>
        <v>28.877500000000001</v>
      </c>
      <c r="I19" s="27">
        <v>35.540399999999998</v>
      </c>
      <c r="J19" s="27">
        <v>35.540900000000001</v>
      </c>
      <c r="K19" s="31">
        <f t="shared" si="2"/>
        <v>-5.0000000000238742E-4</v>
      </c>
      <c r="L19" s="19">
        <f t="shared" si="3"/>
        <v>35.540649999999999</v>
      </c>
      <c r="M19" s="29">
        <v>35.536999999999999</v>
      </c>
      <c r="N19" s="29">
        <v>35.537500000000001</v>
      </c>
      <c r="O19" s="27">
        <f t="shared" si="4"/>
        <v>-5.0000000000238742E-4</v>
      </c>
      <c r="P19" s="19">
        <f t="shared" si="5"/>
        <v>35.53725</v>
      </c>
      <c r="Q19">
        <f t="shared" si="6"/>
        <v>6.6631499999999981</v>
      </c>
      <c r="R19">
        <f t="shared" si="7"/>
        <v>6.6597499999999989</v>
      </c>
      <c r="S19">
        <f t="shared" si="8"/>
        <v>3.3999999999991815E-3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41" customFormat="1" x14ac:dyDescent="0.25">
      <c r="C20" s="41">
        <v>63</v>
      </c>
      <c r="D20" s="47">
        <v>33</v>
      </c>
      <c r="E20" s="41">
        <v>29.6767</v>
      </c>
      <c r="F20" s="41">
        <v>29.676400000000001</v>
      </c>
      <c r="G20" s="68">
        <f t="shared" si="0"/>
        <v>2.9999999999930083E-4</v>
      </c>
      <c r="H20" s="47">
        <f t="shared" si="1"/>
        <v>29.676549999999999</v>
      </c>
      <c r="I20" s="69">
        <v>29.7256</v>
      </c>
      <c r="J20" s="69">
        <v>29.725300000000001</v>
      </c>
      <c r="K20" s="70">
        <f t="shared" si="2"/>
        <v>2.9999999999930083E-4</v>
      </c>
      <c r="L20" s="47">
        <f t="shared" si="3"/>
        <v>29.725450000000002</v>
      </c>
      <c r="M20" s="67">
        <v>29.7258</v>
      </c>
      <c r="N20" s="67">
        <v>29.726199999999999</v>
      </c>
      <c r="O20" s="69">
        <f t="shared" si="4"/>
        <v>-3.9999999999906777E-4</v>
      </c>
      <c r="P20" s="47">
        <f t="shared" si="5"/>
        <v>29.725999999999999</v>
      </c>
      <c r="Q20" s="41">
        <f t="shared" si="6"/>
        <v>4.8900000000003274E-2</v>
      </c>
      <c r="R20" s="41">
        <f t="shared" si="7"/>
        <v>4.9450000000000216E-2</v>
      </c>
      <c r="S20" s="41" t="s">
        <v>114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</row>
    <row r="21" spans="1:39" x14ac:dyDescent="0.25">
      <c r="A21">
        <v>7</v>
      </c>
      <c r="B21" t="s">
        <v>110</v>
      </c>
      <c r="C21">
        <v>850</v>
      </c>
      <c r="D21" s="19">
        <v>34</v>
      </c>
      <c r="E21">
        <v>29.277699999999999</v>
      </c>
      <c r="F21">
        <v>29.2774</v>
      </c>
      <c r="G21" s="38">
        <f t="shared" si="0"/>
        <v>2.9999999999930083E-4</v>
      </c>
      <c r="H21" s="19">
        <f t="shared" si="1"/>
        <v>29.277549999999998</v>
      </c>
      <c r="I21" s="27">
        <v>29.327500000000001</v>
      </c>
      <c r="J21" s="27">
        <v>29.3276</v>
      </c>
      <c r="K21" s="31">
        <f t="shared" si="2"/>
        <v>-9.9999999999766942E-5</v>
      </c>
      <c r="L21" s="19">
        <f t="shared" si="3"/>
        <v>29.327550000000002</v>
      </c>
      <c r="M21" s="29">
        <v>29.323599999999999</v>
      </c>
      <c r="N21" s="29">
        <v>29.324100000000001</v>
      </c>
      <c r="O21" s="27">
        <f t="shared" si="4"/>
        <v>-5.0000000000238742E-4</v>
      </c>
      <c r="P21" s="19">
        <f t="shared" si="5"/>
        <v>29.32385</v>
      </c>
      <c r="Q21">
        <f t="shared" si="6"/>
        <v>5.0000000000004263E-2</v>
      </c>
      <c r="R21">
        <f t="shared" si="7"/>
        <v>4.6300000000002228E-2</v>
      </c>
      <c r="S21">
        <f t="shared" si="8"/>
        <v>3.700000000002035E-3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x14ac:dyDescent="0.25">
      <c r="C22">
        <v>90</v>
      </c>
      <c r="D22" s="19">
        <v>35</v>
      </c>
      <c r="E22">
        <v>32.117600000000003</v>
      </c>
      <c r="F22">
        <v>32.1175</v>
      </c>
      <c r="G22" s="38">
        <f t="shared" si="0"/>
        <v>1.0000000000331966E-4</v>
      </c>
      <c r="H22" s="19">
        <f t="shared" si="1"/>
        <v>32.117550000000001</v>
      </c>
      <c r="I22" s="27">
        <v>38.610300000000002</v>
      </c>
      <c r="J22" s="27">
        <v>38.609900000000003</v>
      </c>
      <c r="K22" s="32">
        <f t="shared" si="2"/>
        <v>3.9999999999906777E-4</v>
      </c>
      <c r="L22" s="66">
        <f t="shared" si="3"/>
        <v>38.610100000000003</v>
      </c>
      <c r="M22" s="29">
        <v>38.606200000000001</v>
      </c>
      <c r="N22" s="29">
        <v>38.606299999999997</v>
      </c>
      <c r="O22" s="27">
        <f t="shared" si="4"/>
        <v>-9.9999999996214228E-5</v>
      </c>
      <c r="P22" s="19">
        <f t="shared" si="5"/>
        <v>38.606250000000003</v>
      </c>
      <c r="Q22">
        <f t="shared" si="6"/>
        <v>6.4925500000000014</v>
      </c>
      <c r="R22">
        <f t="shared" si="7"/>
        <v>6.4887000000000015</v>
      </c>
      <c r="S22">
        <f t="shared" si="8"/>
        <v>3.8499999999999091E-3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x14ac:dyDescent="0.25">
      <c r="A23" s="33"/>
      <c r="C23">
        <v>63</v>
      </c>
      <c r="D23" s="19">
        <v>36</v>
      </c>
      <c r="E23">
        <v>29.409400000000002</v>
      </c>
      <c r="F23">
        <v>29.409500000000001</v>
      </c>
      <c r="G23" s="38">
        <f t="shared" si="0"/>
        <v>-9.9999999999766942E-5</v>
      </c>
      <c r="H23" s="19">
        <f t="shared" si="1"/>
        <v>29.40945</v>
      </c>
      <c r="I23" s="27">
        <v>29.4453</v>
      </c>
      <c r="J23" s="27">
        <v>29.445699999999999</v>
      </c>
      <c r="K23" s="31">
        <f t="shared" si="2"/>
        <v>-3.9999999999906777E-4</v>
      </c>
      <c r="L23" s="19">
        <f t="shared" si="3"/>
        <v>29.445499999999999</v>
      </c>
      <c r="M23" s="29">
        <v>29.445</v>
      </c>
      <c r="N23" s="29">
        <v>29.445399999999999</v>
      </c>
      <c r="O23" s="27">
        <f t="shared" si="4"/>
        <v>-3.9999999999906777E-4</v>
      </c>
      <c r="P23" s="19">
        <f t="shared" si="5"/>
        <v>29.4452</v>
      </c>
      <c r="Q23">
        <f t="shared" si="6"/>
        <v>3.6049999999999471E-2</v>
      </c>
      <c r="R23">
        <f t="shared" si="7"/>
        <v>3.5750000000000171E-2</v>
      </c>
      <c r="S23">
        <f t="shared" si="8"/>
        <v>2.9999999999930083E-4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 x14ac:dyDescent="0.25">
      <c r="A24" s="33">
        <v>8</v>
      </c>
      <c r="B24" t="s">
        <v>111</v>
      </c>
      <c r="C24">
        <v>850</v>
      </c>
      <c r="D24" s="19">
        <v>37</v>
      </c>
      <c r="E24">
        <v>28.6754</v>
      </c>
      <c r="F24">
        <v>28.6751</v>
      </c>
      <c r="G24">
        <f t="shared" si="0"/>
        <v>2.9999999999930083E-4</v>
      </c>
      <c r="H24" s="19">
        <f t="shared" si="1"/>
        <v>28.675249999999998</v>
      </c>
      <c r="I24" s="31">
        <v>28.755199999999999</v>
      </c>
      <c r="J24" s="31">
        <v>28.755700000000001</v>
      </c>
      <c r="K24" s="31">
        <f t="shared" si="2"/>
        <v>-5.0000000000238742E-4</v>
      </c>
      <c r="L24" s="19">
        <f t="shared" si="3"/>
        <v>28.75545</v>
      </c>
      <c r="M24" s="29">
        <v>28.742100000000001</v>
      </c>
      <c r="N24" s="29">
        <v>28.742599999999999</v>
      </c>
      <c r="O24" s="27">
        <f t="shared" si="4"/>
        <v>-4.9999999999883471E-4</v>
      </c>
      <c r="P24" s="19">
        <f t="shared" si="5"/>
        <v>28.742350000000002</v>
      </c>
      <c r="Q24">
        <f t="shared" si="6"/>
        <v>8.0200000000001381E-2</v>
      </c>
      <c r="R24">
        <f t="shared" si="7"/>
        <v>6.710000000000349E-2</v>
      </c>
      <c r="S24">
        <f t="shared" si="8"/>
        <v>1.3099999999997891E-2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x14ac:dyDescent="0.25">
      <c r="A25" s="33"/>
      <c r="C25">
        <v>90</v>
      </c>
      <c r="D25" s="19">
        <v>38</v>
      </c>
      <c r="E25">
        <v>29.8611</v>
      </c>
      <c r="F25">
        <v>29.860800000000001</v>
      </c>
      <c r="G25">
        <f t="shared" si="0"/>
        <v>2.9999999999930083E-4</v>
      </c>
      <c r="H25" s="19">
        <f t="shared" si="1"/>
        <v>29.860950000000003</v>
      </c>
      <c r="I25" s="27">
        <v>36.8551</v>
      </c>
      <c r="J25" s="27">
        <v>36.854700000000001</v>
      </c>
      <c r="K25" s="31">
        <f t="shared" si="2"/>
        <v>3.9999999999906777E-4</v>
      </c>
      <c r="L25" s="19">
        <f t="shared" si="3"/>
        <v>36.854900000000001</v>
      </c>
      <c r="M25" s="29">
        <v>36.846299999999999</v>
      </c>
      <c r="N25" s="29">
        <v>36.8461</v>
      </c>
      <c r="O25" s="27">
        <f t="shared" si="4"/>
        <v>1.9999999999953388E-4</v>
      </c>
      <c r="P25" s="19">
        <f t="shared" si="5"/>
        <v>36.846199999999996</v>
      </c>
      <c r="Q25">
        <f t="shared" si="6"/>
        <v>6.9939499999999981</v>
      </c>
      <c r="R25">
        <f t="shared" si="7"/>
        <v>6.9852499999999935</v>
      </c>
      <c r="S25">
        <f t="shared" si="8"/>
        <v>8.7000000000045929E-3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s="42" customFormat="1" x14ac:dyDescent="0.25">
      <c r="C26" s="42">
        <v>63</v>
      </c>
      <c r="D26" s="63">
        <v>39</v>
      </c>
      <c r="E26" s="42">
        <v>29.0458</v>
      </c>
      <c r="F26" s="42">
        <v>29.045400000000001</v>
      </c>
      <c r="G26" s="42">
        <f t="shared" si="0"/>
        <v>3.9999999999906777E-4</v>
      </c>
      <c r="H26" s="63">
        <f t="shared" si="1"/>
        <v>29.0456</v>
      </c>
      <c r="I26" s="64">
        <v>29.079499999999999</v>
      </c>
      <c r="J26" s="64">
        <v>29.079899999999999</v>
      </c>
      <c r="K26" s="71">
        <f t="shared" si="2"/>
        <v>-3.9999999999906777E-4</v>
      </c>
      <c r="L26" s="63">
        <f t="shared" si="3"/>
        <v>29.079699999999999</v>
      </c>
      <c r="M26" s="72">
        <v>29.079499999999999</v>
      </c>
      <c r="N26" s="72">
        <v>29.079799999999999</v>
      </c>
      <c r="O26" s="64">
        <f t="shared" si="4"/>
        <v>-2.9999999999930083E-4</v>
      </c>
      <c r="P26" s="63">
        <f t="shared" si="5"/>
        <v>29.079650000000001</v>
      </c>
      <c r="Q26" s="42">
        <f t="shared" si="6"/>
        <v>3.4099999999998687E-2</v>
      </c>
      <c r="R26" s="42">
        <f t="shared" si="7"/>
        <v>3.405000000000058E-2</v>
      </c>
      <c r="S26" s="42">
        <f t="shared" si="8"/>
        <v>4.9999999998107114E-5</v>
      </c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</row>
    <row r="27" spans="1:39" x14ac:dyDescent="0.25">
      <c r="E27"/>
      <c r="F27"/>
      <c r="G27" s="31"/>
      <c r="H27" s="30"/>
      <c r="I27" s="29"/>
      <c r="J27" s="29"/>
      <c r="K27" s="29"/>
      <c r="L27" s="30"/>
      <c r="M27" s="29"/>
      <c r="N27" s="29"/>
      <c r="O27" s="31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9" x14ac:dyDescent="0.25">
      <c r="E28"/>
      <c r="F28"/>
      <c r="G28" s="31"/>
      <c r="H28" s="30"/>
      <c r="I28" s="29"/>
      <c r="J28" s="29"/>
      <c r="K28" s="29"/>
      <c r="L28" s="30"/>
      <c r="M28" s="29"/>
      <c r="N28" s="29"/>
      <c r="O28" s="31"/>
      <c r="P28" s="30"/>
      <c r="Q28" s="67" t="s">
        <v>112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9" x14ac:dyDescent="0.25">
      <c r="D29" s="43"/>
      <c r="E29"/>
      <c r="F29"/>
      <c r="G29" s="31"/>
      <c r="H29" s="30"/>
      <c r="I29" s="29"/>
      <c r="J29" s="29"/>
      <c r="K29" s="29"/>
      <c r="L29" s="30"/>
      <c r="M29" s="29"/>
      <c r="N29" s="29"/>
      <c r="O29" s="31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9" x14ac:dyDescent="0.25">
      <c r="D30" s="43"/>
      <c r="E30"/>
      <c r="F30"/>
      <c r="G30" s="31"/>
      <c r="H30" s="30"/>
      <c r="I30" s="29"/>
      <c r="J30" s="29"/>
      <c r="K30" s="29"/>
      <c r="L30" s="30"/>
      <c r="M30" s="29"/>
      <c r="N30" s="29"/>
      <c r="O30" s="31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9" x14ac:dyDescent="0.25">
      <c r="D31" s="30"/>
      <c r="E31" s="29"/>
      <c r="F31" s="29"/>
      <c r="G31" s="31"/>
      <c r="H31" s="30"/>
      <c r="I31" s="29"/>
      <c r="J31" s="29"/>
      <c r="K31" s="29"/>
      <c r="L31" s="30"/>
      <c r="M31" s="29"/>
      <c r="N31" s="29"/>
      <c r="O31" s="3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9" x14ac:dyDescent="0.25">
      <c r="D32" s="30"/>
      <c r="E32" s="29"/>
      <c r="F32" s="29"/>
      <c r="G32" s="31"/>
      <c r="H32" s="30"/>
      <c r="I32" s="29"/>
      <c r="J32" s="29"/>
      <c r="K32" s="29"/>
      <c r="L32" s="30"/>
      <c r="M32" s="29"/>
      <c r="N32" s="29"/>
      <c r="O32" s="31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4:42" x14ac:dyDescent="0.25">
      <c r="D33" s="30"/>
      <c r="E33" s="29"/>
      <c r="F33" s="29"/>
      <c r="G33" s="31"/>
      <c r="H33" s="30"/>
      <c r="I33" s="29"/>
      <c r="J33" s="29"/>
      <c r="K33" s="29"/>
      <c r="L33" s="30"/>
      <c r="M33" s="29"/>
      <c r="N33" s="29"/>
      <c r="O33" s="31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4:42" x14ac:dyDescent="0.25">
      <c r="E34" s="31"/>
      <c r="F34" s="31"/>
      <c r="G34" s="31"/>
      <c r="H34" s="30"/>
      <c r="I34" s="29"/>
      <c r="J34" s="29"/>
      <c r="K34" s="29"/>
      <c r="L34" s="30"/>
      <c r="M34" s="29"/>
      <c r="N34" s="29"/>
      <c r="O34" s="31"/>
      <c r="P34" s="30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4:42" x14ac:dyDescent="0.25">
      <c r="E35" s="31"/>
      <c r="F35" s="31"/>
      <c r="G35" s="31"/>
      <c r="H35" s="30"/>
      <c r="I35" s="29"/>
      <c r="J35" s="29"/>
      <c r="K35" s="29"/>
      <c r="L35" s="30"/>
      <c r="M35" s="29"/>
      <c r="N35" s="29"/>
      <c r="O35" s="31"/>
      <c r="P35" s="30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4:42" x14ac:dyDescent="0.25">
      <c r="E36" s="31"/>
      <c r="F36" s="31"/>
      <c r="G36" s="31"/>
      <c r="H36" s="30"/>
      <c r="I36" s="29"/>
      <c r="J36" s="29"/>
      <c r="K36" s="29"/>
      <c r="L36" s="30"/>
      <c r="M36" s="29"/>
      <c r="N36" s="29"/>
      <c r="O36" s="31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4:42" x14ac:dyDescent="0.25">
      <c r="E37" s="31"/>
      <c r="F37" s="31"/>
      <c r="G37" s="31"/>
      <c r="H37" s="30"/>
      <c r="I37" s="29"/>
      <c r="J37" s="29"/>
      <c r="K37" s="29"/>
      <c r="L37" s="30"/>
      <c r="M37" s="29"/>
      <c r="N37" s="29"/>
      <c r="O37" s="31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4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4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4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4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4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4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4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4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4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4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4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 x14ac:dyDescent="0.25">
      <c r="E972" s="31"/>
      <c r="F972" s="31"/>
      <c r="G972" s="31"/>
      <c r="H972" s="30"/>
      <c r="I972" s="29"/>
      <c r="J972" s="29"/>
      <c r="K972" s="29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pane xSplit="2" topLeftCell="P1" activePane="topRight" state="frozen"/>
      <selection pane="topRight" activeCell="A16" activeCellId="4" sqref="A4 A7 A10 A13 A16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customWidth="1"/>
    <col min="6" max="6" width="7.28515625" customWidth="1"/>
    <col min="7" max="7" width="9.140625" style="19" customWidth="1"/>
    <col min="8" max="9" width="10.140625" customWidth="1"/>
    <col min="10" max="10" width="9.140625" customWidth="1"/>
    <col min="11" max="11" width="9.28515625" style="19" customWidth="1"/>
    <col min="12" max="12" width="10.140625" customWidth="1"/>
    <col min="13" max="13" width="10.7109375" customWidth="1"/>
    <col min="14" max="14" width="7.7109375" customWidth="1"/>
    <col min="15" max="15" width="9.28515625" style="19" customWidth="1"/>
    <col min="16" max="16" width="13.42578125" customWidth="1"/>
    <col min="17" max="17" width="14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83" t="s">
        <v>1</v>
      </c>
      <c r="M1" s="83"/>
      <c r="N1" s="84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99</v>
      </c>
      <c r="B4">
        <v>850</v>
      </c>
      <c r="C4" s="19">
        <v>1</v>
      </c>
      <c r="D4">
        <v>28.900700000000001</v>
      </c>
      <c r="E4">
        <v>28.9011</v>
      </c>
      <c r="F4" s="38">
        <f t="shared" ref="F4:F18" si="0">D4-E4</f>
        <v>-3.9999999999906777E-4</v>
      </c>
      <c r="G4" s="19">
        <f>AVERAGE(D4:E4)</f>
        <v>28.9009</v>
      </c>
      <c r="H4">
        <v>29.024699999999999</v>
      </c>
      <c r="I4">
        <v>29.0242</v>
      </c>
      <c r="J4" s="29">
        <f>H4-I4</f>
        <v>4.9999999999883471E-4</v>
      </c>
      <c r="K4" s="19">
        <f>AVERAGE(H4:I4)</f>
        <v>29.024450000000002</v>
      </c>
      <c r="L4" s="27">
        <v>29.019300000000001</v>
      </c>
      <c r="M4" s="27">
        <v>29.019200000000001</v>
      </c>
      <c r="N4" s="29">
        <f>L4-M4</f>
        <v>9.9999999999766942E-5</v>
      </c>
      <c r="O4" s="19">
        <f>AVERAGE(L4:M4)</f>
        <v>29.01925</v>
      </c>
      <c r="P4">
        <f>K4-G4</f>
        <v>0.1235500000000016</v>
      </c>
      <c r="Q4">
        <f>O4-G4</f>
        <v>0.11834999999999951</v>
      </c>
      <c r="R4">
        <f>P4-Q4</f>
        <v>5.2000000000020918E-3</v>
      </c>
    </row>
    <row r="5" spans="1:18" x14ac:dyDescent="0.25">
      <c r="B5">
        <v>90</v>
      </c>
      <c r="C5" s="19">
        <v>2</v>
      </c>
      <c r="D5">
        <v>29.340699999999998</v>
      </c>
      <c r="E5">
        <v>29.340900000000001</v>
      </c>
      <c r="F5" s="38">
        <f t="shared" si="0"/>
        <v>-2.000000000030866E-4</v>
      </c>
      <c r="G5" s="19">
        <f t="shared" ref="G5:G18" si="1">AVERAGE(D5:E5)</f>
        <v>29.340800000000002</v>
      </c>
      <c r="H5">
        <v>33.3399</v>
      </c>
      <c r="I5">
        <v>33.339700000000001</v>
      </c>
      <c r="J5" s="29">
        <f t="shared" ref="J5:J18" si="2">H5-I5</f>
        <v>1.9999999999953388E-4</v>
      </c>
      <c r="K5" s="19">
        <f t="shared" ref="K5:K18" si="3">AVERAGE(H5:I5)</f>
        <v>33.339799999999997</v>
      </c>
      <c r="L5" s="27">
        <v>33.323999999999998</v>
      </c>
      <c r="M5" s="27">
        <v>33.324399999999997</v>
      </c>
      <c r="N5" s="29">
        <f t="shared" ref="N5:N18" si="4">L5-M5</f>
        <v>-3.9999999999906777E-4</v>
      </c>
      <c r="O5" s="19">
        <f t="shared" ref="O5:O18" si="5">AVERAGE(L5:M5)</f>
        <v>33.324199999999998</v>
      </c>
      <c r="P5">
        <f t="shared" ref="P5:P18" si="6">K5-G5</f>
        <v>3.9989999999999952</v>
      </c>
      <c r="Q5">
        <f t="shared" ref="Q5:Q18" si="7">O5-G5</f>
        <v>3.9833999999999961</v>
      </c>
      <c r="R5">
        <f t="shared" ref="R5:R18" si="8">P5-Q5</f>
        <v>1.559999999999917E-2</v>
      </c>
    </row>
    <row r="6" spans="1:18" x14ac:dyDescent="0.25">
      <c r="B6">
        <v>63</v>
      </c>
      <c r="C6" s="19">
        <v>3</v>
      </c>
      <c r="D6">
        <v>28.740400000000001</v>
      </c>
      <c r="E6">
        <v>28.740500000000001</v>
      </c>
      <c r="F6" s="38">
        <f t="shared" si="0"/>
        <v>-9.9999999999766942E-5</v>
      </c>
      <c r="G6" s="19">
        <f t="shared" si="1"/>
        <v>28.740450000000003</v>
      </c>
      <c r="H6">
        <v>28.8186</v>
      </c>
      <c r="I6">
        <v>28.818300000000001</v>
      </c>
      <c r="J6" s="29">
        <f t="shared" si="2"/>
        <v>2.9999999999930083E-4</v>
      </c>
      <c r="K6" s="19">
        <f t="shared" si="3"/>
        <v>28.818449999999999</v>
      </c>
      <c r="L6" s="27">
        <v>28.8142</v>
      </c>
      <c r="M6" s="27">
        <v>28.814</v>
      </c>
      <c r="N6" s="29">
        <f t="shared" si="4"/>
        <v>1.9999999999953388E-4</v>
      </c>
      <c r="O6" s="19">
        <f t="shared" si="5"/>
        <v>28.8141</v>
      </c>
      <c r="P6">
        <f t="shared" si="6"/>
        <v>7.799999999999585E-2</v>
      </c>
      <c r="Q6">
        <f t="shared" si="7"/>
        <v>7.3649999999997107E-2</v>
      </c>
      <c r="R6">
        <f t="shared" si="8"/>
        <v>4.3499999999987438E-3</v>
      </c>
    </row>
    <row r="7" spans="1:18" x14ac:dyDescent="0.25">
      <c r="A7" t="s">
        <v>100</v>
      </c>
      <c r="B7">
        <v>850</v>
      </c>
      <c r="C7" s="19">
        <v>4</v>
      </c>
      <c r="D7">
        <v>30.979600000000001</v>
      </c>
      <c r="E7">
        <v>30.979900000000001</v>
      </c>
      <c r="F7" s="38">
        <f t="shared" si="0"/>
        <v>-2.9999999999930083E-4</v>
      </c>
      <c r="G7" s="19">
        <f t="shared" si="1"/>
        <v>30.979750000000003</v>
      </c>
      <c r="H7">
        <v>31.017199999999999</v>
      </c>
      <c r="I7">
        <v>31.017399999999999</v>
      </c>
      <c r="J7" s="29">
        <f t="shared" si="2"/>
        <v>-1.9999999999953388E-4</v>
      </c>
      <c r="K7" s="19">
        <f t="shared" si="3"/>
        <v>31.017299999999999</v>
      </c>
      <c r="L7" s="27">
        <v>31.016400000000001</v>
      </c>
      <c r="M7" s="27">
        <v>31.016300000000001</v>
      </c>
      <c r="N7" s="29">
        <f t="shared" si="4"/>
        <v>9.9999999999766942E-5</v>
      </c>
      <c r="O7" s="19">
        <f t="shared" si="5"/>
        <v>31.016350000000003</v>
      </c>
      <c r="P7">
        <f t="shared" si="6"/>
        <v>3.7549999999995975E-2</v>
      </c>
      <c r="Q7">
        <f t="shared" si="7"/>
        <v>3.6599999999999966E-2</v>
      </c>
      <c r="R7">
        <f t="shared" si="8"/>
        <v>9.4999999999600959E-4</v>
      </c>
    </row>
    <row r="8" spans="1:18" x14ac:dyDescent="0.25">
      <c r="B8">
        <v>90</v>
      </c>
      <c r="C8" s="19">
        <v>5</v>
      </c>
      <c r="D8">
        <v>29.497900000000001</v>
      </c>
      <c r="E8">
        <v>29.498000000000001</v>
      </c>
      <c r="F8" s="38">
        <f t="shared" si="0"/>
        <v>-9.9999999999766942E-5</v>
      </c>
      <c r="G8" s="19">
        <f t="shared" si="1"/>
        <v>29.497950000000003</v>
      </c>
      <c r="H8">
        <v>34.102800000000002</v>
      </c>
      <c r="I8">
        <v>34.102499999999999</v>
      </c>
      <c r="J8" s="29">
        <f t="shared" si="2"/>
        <v>3.0000000000285354E-4</v>
      </c>
      <c r="K8" s="19">
        <f t="shared" si="3"/>
        <v>34.102649999999997</v>
      </c>
      <c r="L8" s="27">
        <v>34.088200000000001</v>
      </c>
      <c r="M8" s="27">
        <v>34.088000000000001</v>
      </c>
      <c r="N8" s="29">
        <f t="shared" si="4"/>
        <v>1.9999999999953388E-4</v>
      </c>
      <c r="O8" s="19">
        <f t="shared" si="5"/>
        <v>34.088099999999997</v>
      </c>
      <c r="P8">
        <f t="shared" si="6"/>
        <v>4.604699999999994</v>
      </c>
      <c r="Q8">
        <f t="shared" si="7"/>
        <v>4.5901499999999942</v>
      </c>
      <c r="R8">
        <f t="shared" si="8"/>
        <v>1.4549999999999841E-2</v>
      </c>
    </row>
    <row r="9" spans="1:18" x14ac:dyDescent="0.25">
      <c r="B9">
        <v>63</v>
      </c>
      <c r="C9" s="19">
        <v>6</v>
      </c>
      <c r="D9">
        <v>29.6523</v>
      </c>
      <c r="E9">
        <v>29.652100000000001</v>
      </c>
      <c r="F9" s="38">
        <f t="shared" si="0"/>
        <v>1.9999999999953388E-4</v>
      </c>
      <c r="G9" s="19">
        <f t="shared" si="1"/>
        <v>29.652200000000001</v>
      </c>
      <c r="H9">
        <v>29.747399999999999</v>
      </c>
      <c r="I9">
        <v>29.747399999999999</v>
      </c>
      <c r="J9" s="29">
        <f t="shared" si="2"/>
        <v>0</v>
      </c>
      <c r="K9" s="19">
        <f t="shared" si="3"/>
        <v>29.747399999999999</v>
      </c>
      <c r="L9" s="27">
        <v>29.7423</v>
      </c>
      <c r="M9" s="27">
        <v>29.7424</v>
      </c>
      <c r="N9" s="29">
        <f t="shared" si="4"/>
        <v>-9.9999999999766942E-5</v>
      </c>
      <c r="O9" s="19">
        <f t="shared" si="5"/>
        <v>29.742350000000002</v>
      </c>
      <c r="P9">
        <f t="shared" si="6"/>
        <v>9.5199999999998397E-2</v>
      </c>
      <c r="Q9">
        <f t="shared" si="7"/>
        <v>9.0150000000001285E-2</v>
      </c>
      <c r="R9">
        <f t="shared" si="8"/>
        <v>5.0499999999971124E-3</v>
      </c>
    </row>
    <row r="10" spans="1:18" x14ac:dyDescent="0.25">
      <c r="A10" t="s">
        <v>101</v>
      </c>
      <c r="B10">
        <v>850</v>
      </c>
      <c r="C10" s="19">
        <v>7</v>
      </c>
      <c r="D10">
        <v>31.796900000000001</v>
      </c>
      <c r="E10">
        <v>31.7971</v>
      </c>
      <c r="F10" s="38">
        <f t="shared" si="0"/>
        <v>-1.9999999999953388E-4</v>
      </c>
      <c r="G10" s="19">
        <f t="shared" si="1"/>
        <v>31.797000000000001</v>
      </c>
      <c r="H10">
        <v>31.851500000000001</v>
      </c>
      <c r="I10">
        <v>31.851299999999998</v>
      </c>
      <c r="J10" s="29">
        <f t="shared" si="2"/>
        <v>2.000000000030866E-4</v>
      </c>
      <c r="K10" s="19">
        <f t="shared" si="3"/>
        <v>31.851399999999998</v>
      </c>
      <c r="L10" s="27">
        <v>31.850300000000001</v>
      </c>
      <c r="M10" s="27">
        <v>31.8504</v>
      </c>
      <c r="N10" s="29">
        <f t="shared" si="4"/>
        <v>-9.9999999999766942E-5</v>
      </c>
      <c r="O10" s="19">
        <f t="shared" si="5"/>
        <v>31.850349999999999</v>
      </c>
      <c r="P10">
        <f t="shared" si="6"/>
        <v>5.4399999999997561E-2</v>
      </c>
      <c r="Q10">
        <f t="shared" si="7"/>
        <v>5.3349999999998232E-2</v>
      </c>
      <c r="R10">
        <f t="shared" si="8"/>
        <v>1.0499999999993292E-3</v>
      </c>
    </row>
    <row r="11" spans="1:18" x14ac:dyDescent="0.25">
      <c r="B11">
        <v>90</v>
      </c>
      <c r="C11" s="19">
        <v>8</v>
      </c>
      <c r="D11">
        <v>31.8583</v>
      </c>
      <c r="E11">
        <v>31.8584</v>
      </c>
      <c r="F11" s="38">
        <f t="shared" si="0"/>
        <v>-9.9999999999766942E-5</v>
      </c>
      <c r="G11" s="19">
        <f t="shared" si="1"/>
        <v>31.858350000000002</v>
      </c>
      <c r="H11">
        <v>37.1584</v>
      </c>
      <c r="I11">
        <v>37.158700000000003</v>
      </c>
      <c r="J11" s="29">
        <f t="shared" si="2"/>
        <v>-3.0000000000285354E-4</v>
      </c>
      <c r="K11" s="19">
        <f t="shared" si="3"/>
        <v>37.158550000000005</v>
      </c>
      <c r="L11" s="27">
        <v>37.142600000000002</v>
      </c>
      <c r="M11" s="27">
        <v>37.142299999999999</v>
      </c>
      <c r="N11" s="29">
        <f t="shared" si="4"/>
        <v>3.0000000000285354E-4</v>
      </c>
      <c r="O11" s="19">
        <f t="shared" si="5"/>
        <v>37.142449999999997</v>
      </c>
      <c r="P11">
        <f t="shared" si="6"/>
        <v>5.3002000000000038</v>
      </c>
      <c r="Q11">
        <f t="shared" si="7"/>
        <v>5.2840999999999951</v>
      </c>
      <c r="R11">
        <f t="shared" si="8"/>
        <v>1.6100000000008663E-2</v>
      </c>
    </row>
    <row r="12" spans="1:18" x14ac:dyDescent="0.25">
      <c r="B12">
        <v>63</v>
      </c>
      <c r="C12" s="19">
        <v>9</v>
      </c>
      <c r="D12">
        <v>29.846800000000002</v>
      </c>
      <c r="E12">
        <v>29.846800000000002</v>
      </c>
      <c r="F12" s="38">
        <f t="shared" si="0"/>
        <v>0</v>
      </c>
      <c r="G12" s="19">
        <f t="shared" si="1"/>
        <v>29.846800000000002</v>
      </c>
      <c r="H12">
        <v>29.920100000000001</v>
      </c>
      <c r="I12">
        <v>29.9206</v>
      </c>
      <c r="J12" s="29">
        <f t="shared" si="2"/>
        <v>-4.9999999999883471E-4</v>
      </c>
      <c r="K12" s="19">
        <f t="shared" si="3"/>
        <v>29.920349999999999</v>
      </c>
      <c r="L12" s="27">
        <v>29.917000000000002</v>
      </c>
      <c r="M12" s="27">
        <v>29.916899999999998</v>
      </c>
      <c r="N12" s="29">
        <f t="shared" si="4"/>
        <v>1.0000000000331966E-4</v>
      </c>
      <c r="O12" s="19">
        <f t="shared" si="5"/>
        <v>29.91695</v>
      </c>
      <c r="P12">
        <f t="shared" si="6"/>
        <v>7.354999999999734E-2</v>
      </c>
      <c r="Q12">
        <f t="shared" si="7"/>
        <v>7.0149999999998158E-2</v>
      </c>
      <c r="R12">
        <f t="shared" si="8"/>
        <v>3.3999999999991815E-3</v>
      </c>
    </row>
    <row r="13" spans="1:18" s="41" customFormat="1" x14ac:dyDescent="0.25">
      <c r="A13" s="41" t="s">
        <v>102</v>
      </c>
      <c r="B13" s="41">
        <v>850</v>
      </c>
      <c r="C13" s="47">
        <v>10</v>
      </c>
      <c r="D13" s="41">
        <v>29.4756</v>
      </c>
      <c r="E13" s="41">
        <v>29.475100000000001</v>
      </c>
      <c r="F13" s="68">
        <f t="shared" si="0"/>
        <v>4.9999999999883471E-4</v>
      </c>
      <c r="G13" s="47">
        <f t="shared" si="1"/>
        <v>29.475349999999999</v>
      </c>
      <c r="H13" s="41">
        <v>29.517499999999998</v>
      </c>
      <c r="I13" s="41">
        <v>29.517399999999999</v>
      </c>
      <c r="J13" s="67">
        <f t="shared" si="2"/>
        <v>9.9999999999766942E-5</v>
      </c>
      <c r="K13" s="47">
        <f t="shared" si="3"/>
        <v>29.517449999999997</v>
      </c>
      <c r="L13" s="69">
        <v>29.517800000000001</v>
      </c>
      <c r="M13" s="69">
        <v>29.517499999999998</v>
      </c>
      <c r="N13" s="67">
        <f t="shared" si="4"/>
        <v>3.0000000000285354E-4</v>
      </c>
      <c r="O13" s="47">
        <f t="shared" si="5"/>
        <v>29.51765</v>
      </c>
      <c r="P13" s="41">
        <f t="shared" si="6"/>
        <v>4.2099999999997806E-2</v>
      </c>
      <c r="Q13" s="41">
        <f>P13</f>
        <v>4.2099999999997806E-2</v>
      </c>
      <c r="R13" s="41">
        <f t="shared" si="8"/>
        <v>0</v>
      </c>
    </row>
    <row r="14" spans="1:18" x14ac:dyDescent="0.25">
      <c r="B14">
        <v>90</v>
      </c>
      <c r="C14" s="19">
        <v>11</v>
      </c>
      <c r="D14">
        <v>29.814800000000002</v>
      </c>
      <c r="E14">
        <v>29.814900000000002</v>
      </c>
      <c r="F14" s="38">
        <f t="shared" si="0"/>
        <v>-9.9999999999766942E-5</v>
      </c>
      <c r="G14" s="19">
        <f t="shared" si="1"/>
        <v>29.81485</v>
      </c>
      <c r="H14">
        <v>35.981299999999997</v>
      </c>
      <c r="I14">
        <v>35.980899999999998</v>
      </c>
      <c r="J14" s="29">
        <f t="shared" si="2"/>
        <v>3.9999999999906777E-4</v>
      </c>
      <c r="K14" s="19">
        <f t="shared" si="3"/>
        <v>35.981099999999998</v>
      </c>
      <c r="L14" s="27">
        <v>35.964599999999997</v>
      </c>
      <c r="M14" s="27">
        <v>35.965000000000003</v>
      </c>
      <c r="N14" s="29">
        <f t="shared" si="4"/>
        <v>-4.000000000061732E-4</v>
      </c>
      <c r="O14" s="19">
        <f t="shared" si="5"/>
        <v>35.964799999999997</v>
      </c>
      <c r="P14">
        <f t="shared" si="6"/>
        <v>6.166249999999998</v>
      </c>
      <c r="Q14">
        <f t="shared" si="7"/>
        <v>6.1499499999999969</v>
      </c>
      <c r="R14">
        <f t="shared" si="8"/>
        <v>1.6300000000001091E-2</v>
      </c>
    </row>
    <row r="15" spans="1:18" x14ac:dyDescent="0.25">
      <c r="B15">
        <v>63</v>
      </c>
      <c r="C15" s="19">
        <v>12</v>
      </c>
      <c r="D15">
        <v>29.074300000000001</v>
      </c>
      <c r="E15">
        <v>29.074400000000001</v>
      </c>
      <c r="F15" s="38">
        <f t="shared" si="0"/>
        <v>-9.9999999999766942E-5</v>
      </c>
      <c r="G15" s="19">
        <f t="shared" si="1"/>
        <v>29.074350000000003</v>
      </c>
      <c r="H15">
        <v>29.113499999999998</v>
      </c>
      <c r="I15">
        <v>29.113800000000001</v>
      </c>
      <c r="J15" s="29">
        <f t="shared" si="2"/>
        <v>-3.0000000000285354E-4</v>
      </c>
      <c r="K15" s="19">
        <f t="shared" si="3"/>
        <v>29.11365</v>
      </c>
      <c r="L15" s="27">
        <v>29.112300000000001</v>
      </c>
      <c r="M15" s="27">
        <v>29.112200000000001</v>
      </c>
      <c r="N15" s="29">
        <f t="shared" si="4"/>
        <v>9.9999999999766942E-5</v>
      </c>
      <c r="O15" s="19">
        <f t="shared" si="5"/>
        <v>29.112250000000003</v>
      </c>
      <c r="P15">
        <f t="shared" si="6"/>
        <v>3.9299999999997226E-2</v>
      </c>
      <c r="Q15">
        <f t="shared" si="7"/>
        <v>3.7900000000000489E-2</v>
      </c>
      <c r="R15">
        <f t="shared" si="8"/>
        <v>1.3999999999967372E-3</v>
      </c>
    </row>
    <row r="16" spans="1:18" x14ac:dyDescent="0.25">
      <c r="A16" t="s">
        <v>103</v>
      </c>
      <c r="B16">
        <v>850</v>
      </c>
      <c r="C16" s="19">
        <v>13</v>
      </c>
      <c r="D16">
        <v>29.732900000000001</v>
      </c>
      <c r="E16">
        <v>29.733000000000001</v>
      </c>
      <c r="F16" s="38">
        <f t="shared" si="0"/>
        <v>-9.9999999999766942E-5</v>
      </c>
      <c r="G16" s="19">
        <f t="shared" si="1"/>
        <v>29.732950000000002</v>
      </c>
      <c r="H16">
        <v>29.793500000000002</v>
      </c>
      <c r="I16">
        <v>29.793600000000001</v>
      </c>
      <c r="J16" s="29">
        <f t="shared" si="2"/>
        <v>-9.9999999999766942E-5</v>
      </c>
      <c r="K16" s="19">
        <f t="shared" si="3"/>
        <v>29.793550000000003</v>
      </c>
      <c r="L16" s="27">
        <v>29.7928</v>
      </c>
      <c r="M16" s="27">
        <v>29.7926</v>
      </c>
      <c r="N16" s="29">
        <f t="shared" si="4"/>
        <v>1.9999999999953388E-4</v>
      </c>
      <c r="O16" s="19">
        <f t="shared" si="5"/>
        <v>29.7927</v>
      </c>
      <c r="P16">
        <f t="shared" si="6"/>
        <v>6.0600000000000875E-2</v>
      </c>
      <c r="Q16">
        <f t="shared" si="7"/>
        <v>5.9749999999997527E-2</v>
      </c>
      <c r="R16">
        <f t="shared" si="8"/>
        <v>8.5000000000334808E-4</v>
      </c>
    </row>
    <row r="17" spans="1:18" x14ac:dyDescent="0.25">
      <c r="B17">
        <v>90</v>
      </c>
      <c r="C17" s="19">
        <v>14</v>
      </c>
      <c r="D17">
        <v>29.083200000000001</v>
      </c>
      <c r="E17">
        <v>29.083600000000001</v>
      </c>
      <c r="F17" s="38">
        <f t="shared" si="0"/>
        <v>-3.9999999999906777E-4</v>
      </c>
      <c r="G17" s="19">
        <f t="shared" si="1"/>
        <v>29.083400000000001</v>
      </c>
      <c r="H17">
        <v>35.836300000000001</v>
      </c>
      <c r="I17">
        <v>35.835900000000002</v>
      </c>
      <c r="J17" s="29">
        <f t="shared" si="2"/>
        <v>3.9999999999906777E-4</v>
      </c>
      <c r="K17" s="19">
        <f t="shared" si="3"/>
        <v>35.836100000000002</v>
      </c>
      <c r="L17" s="27">
        <v>35.8215</v>
      </c>
      <c r="M17" s="27">
        <v>35.821399999999997</v>
      </c>
      <c r="N17" s="29">
        <f t="shared" si="4"/>
        <v>1.0000000000331966E-4</v>
      </c>
      <c r="O17" s="19">
        <f t="shared" si="5"/>
        <v>35.821449999999999</v>
      </c>
      <c r="P17">
        <f t="shared" si="6"/>
        <v>6.7527000000000008</v>
      </c>
      <c r="Q17">
        <f t="shared" si="7"/>
        <v>6.7380499999999977</v>
      </c>
      <c r="R17">
        <f t="shared" si="8"/>
        <v>1.465000000000316E-2</v>
      </c>
    </row>
    <row r="18" spans="1:18" x14ac:dyDescent="0.25">
      <c r="B18">
        <v>63</v>
      </c>
      <c r="C18" s="19">
        <v>15</v>
      </c>
      <c r="D18">
        <v>28.7531</v>
      </c>
      <c r="E18">
        <v>28.753599999999999</v>
      </c>
      <c r="F18" s="38">
        <f t="shared" si="0"/>
        <v>-4.9999999999883471E-4</v>
      </c>
      <c r="G18" s="19">
        <f t="shared" si="1"/>
        <v>28.753349999999998</v>
      </c>
      <c r="H18">
        <v>28.796399999999998</v>
      </c>
      <c r="I18">
        <v>28.796399999999998</v>
      </c>
      <c r="J18" s="29">
        <f t="shared" si="2"/>
        <v>0</v>
      </c>
      <c r="K18" s="19">
        <f t="shared" si="3"/>
        <v>28.796399999999998</v>
      </c>
      <c r="L18" s="27">
        <v>28.795500000000001</v>
      </c>
      <c r="M18" s="27">
        <v>28.795300000000001</v>
      </c>
      <c r="N18" s="29">
        <f t="shared" si="4"/>
        <v>1.9999999999953388E-4</v>
      </c>
      <c r="O18" s="19">
        <f t="shared" si="5"/>
        <v>28.795400000000001</v>
      </c>
      <c r="P18">
        <f t="shared" si="6"/>
        <v>4.3050000000000921E-2</v>
      </c>
      <c r="Q18">
        <f t="shared" si="7"/>
        <v>4.2050000000003251E-2</v>
      </c>
      <c r="R18">
        <f t="shared" si="8"/>
        <v>9.9999999999766942E-4</v>
      </c>
    </row>
    <row r="19" spans="1:18" x14ac:dyDescent="0.25">
      <c r="H19" s="27"/>
      <c r="I19" s="27"/>
      <c r="L19" s="29"/>
      <c r="M19" s="27"/>
      <c r="N19" s="29"/>
    </row>
    <row r="20" spans="1:18" x14ac:dyDescent="0.25">
      <c r="H20" s="27"/>
      <c r="I20" s="27"/>
      <c r="L20" s="29"/>
      <c r="M20" s="27"/>
      <c r="N20" s="29"/>
    </row>
    <row r="21" spans="1:18" x14ac:dyDescent="0.25">
      <c r="H21" s="27"/>
      <c r="I21" s="27"/>
      <c r="L21" s="29"/>
      <c r="M21" s="27"/>
      <c r="N21" s="29"/>
      <c r="P21" s="41" t="s">
        <v>113</v>
      </c>
    </row>
    <row r="22" spans="1:18" x14ac:dyDescent="0.25">
      <c r="H22" s="27"/>
      <c r="I22" s="27"/>
      <c r="L22" s="29"/>
      <c r="M22" s="27"/>
      <c r="N22" s="29"/>
    </row>
    <row r="23" spans="1:18" x14ac:dyDescent="0.25">
      <c r="H23" s="27"/>
      <c r="I23" s="27"/>
      <c r="L23" s="29"/>
      <c r="M23" s="27"/>
      <c r="N23" s="29"/>
    </row>
    <row r="24" spans="1:18" x14ac:dyDescent="0.25">
      <c r="H24" s="27"/>
      <c r="I24" s="27"/>
      <c r="L24" s="29"/>
      <c r="M24" s="27"/>
      <c r="N24" s="29"/>
    </row>
    <row r="25" spans="1:18" x14ac:dyDescent="0.25">
      <c r="A25" s="33"/>
      <c r="H25" s="27"/>
      <c r="I25" s="27"/>
      <c r="L25" s="29"/>
      <c r="N25" s="29"/>
    </row>
    <row r="26" spans="1:18" x14ac:dyDescent="0.25">
      <c r="F26" s="29"/>
      <c r="G26" s="30"/>
      <c r="H26" s="32"/>
      <c r="I26" s="32"/>
      <c r="J26" s="29"/>
      <c r="L26" s="29"/>
      <c r="M26" s="32"/>
      <c r="N26" s="29"/>
      <c r="P26" s="29"/>
    </row>
    <row r="27" spans="1:18" x14ac:dyDescent="0.25">
      <c r="F27" s="29"/>
      <c r="G27" s="30"/>
      <c r="H27" s="32"/>
      <c r="I27" s="32"/>
      <c r="J27" s="29"/>
      <c r="L27" s="29"/>
      <c r="M27" s="32"/>
      <c r="N27" s="29"/>
      <c r="P27" s="29"/>
    </row>
    <row r="28" spans="1:18" x14ac:dyDescent="0.25">
      <c r="F28" s="29"/>
      <c r="G28" s="30"/>
      <c r="H28" s="32"/>
      <c r="I28" s="32"/>
      <c r="J28" s="29"/>
      <c r="L28" s="29"/>
      <c r="M28" s="32"/>
      <c r="N28" s="29"/>
      <c r="P28" s="29"/>
    </row>
    <row r="29" spans="1:18" x14ac:dyDescent="0.25">
      <c r="F29" s="29"/>
      <c r="G29" s="30"/>
      <c r="H29" s="32"/>
      <c r="I29" s="32"/>
      <c r="J29" s="29"/>
      <c r="L29" s="29"/>
      <c r="M29" s="32"/>
      <c r="N29" s="29"/>
      <c r="P29" s="29"/>
    </row>
    <row r="30" spans="1:18" x14ac:dyDescent="0.25">
      <c r="F30" s="29"/>
      <c r="G30" s="30"/>
      <c r="H30" s="32"/>
      <c r="I30" s="32"/>
      <c r="J30" s="29"/>
      <c r="L30" s="29"/>
      <c r="M30" s="32"/>
      <c r="N30" s="29"/>
      <c r="P30" s="29"/>
    </row>
    <row r="31" spans="1:18" x14ac:dyDescent="0.25">
      <c r="F31" s="29"/>
      <c r="G31" s="30"/>
      <c r="H31" s="32"/>
      <c r="I31" s="32"/>
      <c r="J31" s="29"/>
      <c r="L31" s="29"/>
      <c r="M31" s="32"/>
      <c r="N31" s="29"/>
      <c r="P31" s="29"/>
    </row>
    <row r="32" spans="1:18" x14ac:dyDescent="0.25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workbookViewId="0">
      <selection activeCell="A6" sqref="A6:A13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20" bestFit="1" customWidth="1"/>
    <col min="15" max="15" width="27" style="20" bestFit="1" customWidth="1"/>
    <col min="16" max="16" width="17.28515625" style="19" bestFit="1" customWidth="1"/>
  </cols>
  <sheetData>
    <row r="1" spans="1:16" ht="18.75" x14ac:dyDescent="0.3">
      <c r="A1" s="44" t="s">
        <v>71</v>
      </c>
    </row>
    <row r="2" spans="1:16" ht="14.25" customHeight="1" x14ac:dyDescent="0.25">
      <c r="A2" s="34"/>
      <c r="B2" s="48"/>
      <c r="C2" s="34"/>
      <c r="D2" s="34"/>
      <c r="E2" s="34"/>
      <c r="F2" s="34"/>
      <c r="G2" s="34"/>
      <c r="H2" s="34"/>
      <c r="I2" s="34"/>
      <c r="J2" s="26"/>
      <c r="K2" s="34"/>
    </row>
    <row r="3" spans="1:16" ht="15.75" x14ac:dyDescent="0.25">
      <c r="A3" s="34"/>
      <c r="B3" s="85" t="s">
        <v>70</v>
      </c>
      <c r="C3" s="86"/>
      <c r="D3" s="86"/>
      <c r="E3" s="86"/>
      <c r="F3" s="86"/>
      <c r="G3" s="86"/>
      <c r="H3" s="86"/>
      <c r="I3" s="86"/>
      <c r="J3" s="57"/>
      <c r="K3" s="87" t="s">
        <v>75</v>
      </c>
      <c r="L3" s="87"/>
      <c r="M3" s="87"/>
      <c r="N3" s="87"/>
      <c r="O3" s="87"/>
      <c r="P3" s="87"/>
    </row>
    <row r="4" spans="1:16" x14ac:dyDescent="0.25">
      <c r="A4" s="34"/>
      <c r="B4" s="48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4" t="s">
        <v>84</v>
      </c>
      <c r="P4" s="45" t="s">
        <v>93</v>
      </c>
    </row>
    <row r="5" spans="1:16" x14ac:dyDescent="0.25">
      <c r="A5" s="34" t="s">
        <v>64</v>
      </c>
      <c r="B5" s="48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 x14ac:dyDescent="0.25">
      <c r="A6" t="s">
        <v>104</v>
      </c>
      <c r="B6" s="18">
        <f>MUD!R5-MUD!R6</f>
        <v>0.24750000000000616</v>
      </c>
      <c r="C6">
        <f>MUD!R6</f>
        <v>0.98249999999999604</v>
      </c>
      <c r="D6">
        <f>SAND!Q3</f>
        <v>3.1449999999999534E-2</v>
      </c>
      <c r="E6" s="42">
        <f>SAND!Q4</f>
        <v>3.925100000000004</v>
      </c>
      <c r="F6">
        <f>SAND!Q5</f>
        <v>4.3800000000004502E-2</v>
      </c>
      <c r="G6" s="42">
        <f>B6+C6</f>
        <v>1.2300000000000022</v>
      </c>
      <c r="H6" s="42">
        <f>E6+F6</f>
        <v>3.9689000000000085</v>
      </c>
      <c r="I6" s="42">
        <f t="shared" ref="I6:I13" si="0">B6+C6+E6+D6+F6</f>
        <v>5.2303500000000103</v>
      </c>
      <c r="J6" s="42">
        <f t="shared" ref="J6:J13" si="1">(C6/I6)*100</f>
        <v>18.784593765235481</v>
      </c>
      <c r="K6" s="42">
        <f t="shared" ref="K6:K13" si="2">(B6/I6)*100</f>
        <v>4.7319969026930444</v>
      </c>
      <c r="L6" s="42">
        <f>(D6/I6)*100</f>
        <v>0.6012981922815771</v>
      </c>
      <c r="M6" s="42">
        <f>(E6/I6)*100</f>
        <v>75.044691081858701</v>
      </c>
      <c r="N6" s="62">
        <f>(F6/I6)*100</f>
        <v>0.837420057931198</v>
      </c>
      <c r="O6" s="62">
        <f>(G6/I6)*100</f>
        <v>23.516590667928526</v>
      </c>
      <c r="P6" s="63">
        <f>(H6/I6)*100</f>
        <v>75.882111139789899</v>
      </c>
    </row>
    <row r="7" spans="1:16" s="41" customFormat="1" x14ac:dyDescent="0.25">
      <c r="A7" t="s">
        <v>105</v>
      </c>
      <c r="B7" s="18">
        <f>MUD!R7-MUD!R8</f>
        <v>0.27749999999999719</v>
      </c>
      <c r="C7">
        <f>MUD!R8</f>
        <v>1.0325000000000017</v>
      </c>
      <c r="D7" s="42">
        <f>SAND!Q6</f>
        <v>5.0150000000002137E-2</v>
      </c>
      <c r="E7" s="42">
        <f>SAND!Q7</f>
        <v>4.3942000000000014</v>
      </c>
      <c r="F7" s="42">
        <f>SAND!Q8</f>
        <v>4.5199999999994134E-2</v>
      </c>
      <c r="G7" s="42">
        <f t="shared" ref="G7:G13" si="3">B7+C7</f>
        <v>1.3099999999999989</v>
      </c>
      <c r="H7" s="42">
        <f t="shared" ref="H7:H13" si="4">E7+F7</f>
        <v>4.4393999999999956</v>
      </c>
      <c r="I7" s="42">
        <f t="shared" si="0"/>
        <v>5.7995499999999964</v>
      </c>
      <c r="J7" s="42">
        <f t="shared" si="1"/>
        <v>17.803105413351076</v>
      </c>
      <c r="K7" s="42">
        <f t="shared" si="2"/>
        <v>4.7848539972928474</v>
      </c>
      <c r="L7" s="42">
        <f t="shared" ref="L7:L13" si="5">(D7/I7)*100</f>
        <v>0.86472226293423049</v>
      </c>
      <c r="M7" s="42">
        <f t="shared" ref="M7:M13" si="6">(E7/I7)*100</f>
        <v>75.767947513169204</v>
      </c>
      <c r="N7" s="62">
        <f t="shared" ref="N7:N13" si="7">(F7/I7)*100</f>
        <v>0.77937081325265167</v>
      </c>
      <c r="O7" s="62">
        <f t="shared" ref="O7:O13" si="8">(G7/I7)*100</f>
        <v>22.587959410643926</v>
      </c>
      <c r="P7" s="63">
        <f t="shared" ref="P7:P13" si="9">(H7/I7)*100</f>
        <v>76.547318326421859</v>
      </c>
    </row>
    <row r="8" spans="1:16" x14ac:dyDescent="0.25">
      <c r="A8" t="s">
        <v>106</v>
      </c>
      <c r="B8" s="18">
        <f>MUD!R9-MUD!R10</f>
        <v>0.28250000000000786</v>
      </c>
      <c r="C8">
        <f>MUD!R10</f>
        <v>0.85500000000000453</v>
      </c>
      <c r="D8">
        <f>SAND!Q9</f>
        <v>5.9200000000000585E-2</v>
      </c>
      <c r="E8" s="42">
        <f>SAND!Q10</f>
        <v>5.1950500000000019</v>
      </c>
      <c r="F8">
        <f>SAND!Q11</f>
        <v>4.0649999999995856E-2</v>
      </c>
      <c r="G8" s="42">
        <f t="shared" si="3"/>
        <v>1.1375000000000124</v>
      </c>
      <c r="H8" s="42">
        <f t="shared" si="4"/>
        <v>5.2356999999999978</v>
      </c>
      <c r="I8" s="42">
        <f t="shared" si="0"/>
        <v>6.432400000000011</v>
      </c>
      <c r="J8" s="42">
        <f t="shared" si="1"/>
        <v>13.292083825632783</v>
      </c>
      <c r="K8" s="42">
        <f t="shared" si="2"/>
        <v>4.3918288663641469</v>
      </c>
      <c r="L8" s="42">
        <f t="shared" si="5"/>
        <v>0.92034077482744359</v>
      </c>
      <c r="M8" s="42">
        <f t="shared" si="6"/>
        <v>80.763789565325425</v>
      </c>
      <c r="N8" s="62">
        <f t="shared" si="7"/>
        <v>0.63195696785019251</v>
      </c>
      <c r="O8" s="62">
        <f t="shared" si="8"/>
        <v>17.683912691996927</v>
      </c>
      <c r="P8" s="63">
        <f t="shared" si="9"/>
        <v>81.395746533175625</v>
      </c>
    </row>
    <row r="9" spans="1:16" ht="15.75" customHeight="1" x14ac:dyDescent="0.25">
      <c r="A9" t="s">
        <v>107</v>
      </c>
      <c r="B9" s="18">
        <f>MUD!R11-MUD!R12</f>
        <v>0.19250000000000655</v>
      </c>
      <c r="C9">
        <f>MUD!R12</f>
        <v>0.63749999999998963</v>
      </c>
      <c r="D9">
        <f>SAND!Q12</f>
        <v>6.565000000000154E-2</v>
      </c>
      <c r="E9" s="42">
        <f>SAND!Q13</f>
        <v>6.0484999999999971</v>
      </c>
      <c r="F9">
        <f>SAND!Q14</f>
        <v>4.269999999999996E-2</v>
      </c>
      <c r="G9" s="42">
        <f t="shared" si="3"/>
        <v>0.82999999999999619</v>
      </c>
      <c r="H9" s="42">
        <f t="shared" si="4"/>
        <v>6.0911999999999971</v>
      </c>
      <c r="I9" s="42">
        <f t="shared" si="0"/>
        <v>6.9868499999999951</v>
      </c>
      <c r="J9" s="42">
        <f t="shared" si="1"/>
        <v>9.1242834753857611</v>
      </c>
      <c r="K9" s="42">
        <f t="shared" si="2"/>
        <v>2.7551757945283883</v>
      </c>
      <c r="L9" s="42">
        <f t="shared" si="5"/>
        <v>0.93962229044564549</v>
      </c>
      <c r="M9" s="42">
        <f t="shared" si="6"/>
        <v>86.569770354308474</v>
      </c>
      <c r="N9" s="62">
        <f t="shared" si="7"/>
        <v>0.61114808533173026</v>
      </c>
      <c r="O9" s="62">
        <f t="shared" si="8"/>
        <v>11.87945926991415</v>
      </c>
      <c r="P9" s="63">
        <f t="shared" si="9"/>
        <v>87.180918439640195</v>
      </c>
    </row>
    <row r="10" spans="1:16" x14ac:dyDescent="0.25">
      <c r="A10" t="s">
        <v>108</v>
      </c>
      <c r="B10" s="18">
        <f>MUD!R13-MUD!R14</f>
        <v>0.11750000000000371</v>
      </c>
      <c r="C10">
        <f>MUD!R14</f>
        <v>0.58749999999999514</v>
      </c>
      <c r="D10">
        <f>SAND!Q15</f>
        <v>5.0999999999994827E-2</v>
      </c>
      <c r="E10" s="42">
        <f>SAND!Q16</f>
        <v>6.6997499999999945</v>
      </c>
      <c r="F10">
        <f>SAND!Q17</f>
        <v>4.3499999999998096E-2</v>
      </c>
      <c r="G10" s="42">
        <f t="shared" si="3"/>
        <v>0.70499999999999885</v>
      </c>
      <c r="H10" s="42">
        <f t="shared" si="4"/>
        <v>6.7432499999999926</v>
      </c>
      <c r="I10" s="42">
        <f t="shared" si="0"/>
        <v>7.4992499999999866</v>
      </c>
      <c r="J10" s="42">
        <f t="shared" si="1"/>
        <v>7.8341167450077824</v>
      </c>
      <c r="K10" s="42">
        <f t="shared" si="2"/>
        <v>1.566823349001619</v>
      </c>
      <c r="L10" s="42">
        <f t="shared" si="5"/>
        <v>0.6800680068006123</v>
      </c>
      <c r="M10" s="42">
        <f t="shared" si="6"/>
        <v>89.338933893389424</v>
      </c>
      <c r="N10" s="62">
        <f t="shared" si="7"/>
        <v>0.58005800580055566</v>
      </c>
      <c r="O10" s="62">
        <f t="shared" si="8"/>
        <v>9.4009400940094032</v>
      </c>
      <c r="P10" s="63">
        <f t="shared" si="9"/>
        <v>89.918991899189976</v>
      </c>
    </row>
    <row r="11" spans="1:16" s="41" customFormat="1" x14ac:dyDescent="0.25">
      <c r="A11" t="s">
        <v>109</v>
      </c>
      <c r="B11" s="18">
        <f>MUD!R15-MUD!R16</f>
        <v>0.15249999999999431</v>
      </c>
      <c r="C11">
        <f>MUD!R16</f>
        <v>0.58499999999999541</v>
      </c>
      <c r="D11" s="42">
        <f>SAND!Q18</f>
        <v>2.979999999999805E-2</v>
      </c>
      <c r="E11" s="42">
        <f>SAND!Q19</f>
        <v>6.6631499999999981</v>
      </c>
      <c r="F11" s="42">
        <f>SAND!Q20</f>
        <v>4.8900000000003274E-2</v>
      </c>
      <c r="G11" s="42">
        <f t="shared" si="3"/>
        <v>0.73749999999998972</v>
      </c>
      <c r="H11" s="42">
        <f t="shared" si="4"/>
        <v>6.7120500000000014</v>
      </c>
      <c r="I11" s="42">
        <f t="shared" si="0"/>
        <v>7.4793499999999895</v>
      </c>
      <c r="J11" s="42">
        <f t="shared" si="1"/>
        <v>7.8215352938423282</v>
      </c>
      <c r="K11" s="42">
        <f t="shared" si="2"/>
        <v>2.0389472347195214</v>
      </c>
      <c r="L11" s="42">
        <f t="shared" si="5"/>
        <v>0.39843034488288542</v>
      </c>
      <c r="M11" s="42">
        <f t="shared" si="6"/>
        <v>89.087286996864805</v>
      </c>
      <c r="N11" s="62">
        <f t="shared" si="7"/>
        <v>0.65380012969045898</v>
      </c>
      <c r="O11" s="62">
        <f t="shared" si="8"/>
        <v>9.8604825285618514</v>
      </c>
      <c r="P11" s="63">
        <f t="shared" si="9"/>
        <v>89.741087126555257</v>
      </c>
    </row>
    <row r="12" spans="1:16" x14ac:dyDescent="0.25">
      <c r="A12" t="s">
        <v>110</v>
      </c>
      <c r="B12" s="18">
        <f>MUD!R17-MUD!R18</f>
        <v>0.1774999999999971</v>
      </c>
      <c r="C12">
        <f>MUD!R18</f>
        <v>0.52750000000000175</v>
      </c>
      <c r="D12">
        <f>SAND!Q21</f>
        <v>5.0000000000004263E-2</v>
      </c>
      <c r="E12" s="42">
        <f>SAND!Q22</f>
        <v>6.4925500000000014</v>
      </c>
      <c r="F12">
        <f>SAND!Q23</f>
        <v>3.6049999999999471E-2</v>
      </c>
      <c r="G12" s="42">
        <f t="shared" si="3"/>
        <v>0.70499999999999885</v>
      </c>
      <c r="H12" s="42">
        <f t="shared" si="4"/>
        <v>6.5286000000000008</v>
      </c>
      <c r="I12" s="42">
        <f t="shared" si="0"/>
        <v>7.2836000000000043</v>
      </c>
      <c r="J12" s="42">
        <f t="shared" si="1"/>
        <v>7.2422977648415818</v>
      </c>
      <c r="K12" s="42">
        <f t="shared" si="2"/>
        <v>2.4369817123400104</v>
      </c>
      <c r="L12" s="42">
        <f t="shared" si="5"/>
        <v>0.68647372178598809</v>
      </c>
      <c r="M12" s="42">
        <f t="shared" si="6"/>
        <v>89.139299247624777</v>
      </c>
      <c r="N12" s="62">
        <f t="shared" si="7"/>
        <v>0.49494755340764801</v>
      </c>
      <c r="O12" s="62">
        <f t="shared" si="8"/>
        <v>9.6792794771815913</v>
      </c>
      <c r="P12" s="63">
        <f t="shared" si="9"/>
        <v>89.634246801032418</v>
      </c>
    </row>
    <row r="13" spans="1:16" x14ac:dyDescent="0.25">
      <c r="A13" s="73" t="s">
        <v>111</v>
      </c>
      <c r="B13" s="18">
        <f>MUD!R19-MUD!R20</f>
        <v>0.14000000000000679</v>
      </c>
      <c r="C13">
        <f>MUD!R20</f>
        <v>0.55249999999999899</v>
      </c>
      <c r="D13" s="73">
        <f>SAND!Q24</f>
        <v>8.0200000000001381E-2</v>
      </c>
      <c r="E13" s="42">
        <f>SAND!Q25</f>
        <v>6.9939499999999981</v>
      </c>
      <c r="F13" s="73">
        <f>SAND!Q26</f>
        <v>3.4099999999998687E-2</v>
      </c>
      <c r="G13" s="42">
        <f t="shared" si="3"/>
        <v>0.69250000000000578</v>
      </c>
      <c r="H13" s="42">
        <f t="shared" si="4"/>
        <v>7.0280499999999968</v>
      </c>
      <c r="I13" s="42">
        <f t="shared" si="0"/>
        <v>7.8007500000000043</v>
      </c>
      <c r="J13" s="42">
        <f t="shared" si="1"/>
        <v>7.0826523090728291</v>
      </c>
      <c r="K13" s="42">
        <f t="shared" si="2"/>
        <v>1.7946992276384541</v>
      </c>
      <c r="L13" s="42">
        <f t="shared" si="5"/>
        <v>1.0281062718328537</v>
      </c>
      <c r="M13" s="42">
        <f t="shared" si="6"/>
        <v>89.657404736723961</v>
      </c>
      <c r="N13" s="62">
        <f t="shared" si="7"/>
        <v>0.43713745473189974</v>
      </c>
      <c r="O13" s="62">
        <f t="shared" si="8"/>
        <v>8.8773515367112825</v>
      </c>
      <c r="P13" s="63">
        <f t="shared" si="9"/>
        <v>90.094542191455858</v>
      </c>
    </row>
    <row r="16" spans="1:16" s="51" customFormat="1" ht="18.75" x14ac:dyDescent="0.3">
      <c r="A16" s="49" t="s">
        <v>72</v>
      </c>
      <c r="B16" s="50"/>
      <c r="P16" s="52"/>
    </row>
    <row r="17" spans="1:16" s="20" customFormat="1" ht="18.75" x14ac:dyDescent="0.3">
      <c r="A17" s="56"/>
      <c r="B17" s="85" t="s">
        <v>70</v>
      </c>
      <c r="C17" s="86"/>
      <c r="D17" s="86"/>
      <c r="E17" s="86"/>
      <c r="F17" s="86"/>
      <c r="G17" s="86"/>
      <c r="H17" s="86"/>
      <c r="I17" s="86"/>
      <c r="J17" s="86" t="s">
        <v>75</v>
      </c>
      <c r="K17" s="86"/>
      <c r="L17" s="86"/>
      <c r="M17" s="86"/>
      <c r="N17" s="86"/>
      <c r="O17" s="57"/>
      <c r="P17" s="19"/>
    </row>
    <row r="18" spans="1:16" x14ac:dyDescent="0.25">
      <c r="A18" s="34" t="s">
        <v>26</v>
      </c>
      <c r="B18" s="48"/>
      <c r="C18" s="34"/>
      <c r="D18" s="34"/>
      <c r="E18" s="26"/>
      <c r="F18" s="37" t="s">
        <v>52</v>
      </c>
      <c r="G18" s="37" t="s">
        <v>91</v>
      </c>
      <c r="H18" s="37" t="s">
        <v>92</v>
      </c>
      <c r="I18" s="37" t="s">
        <v>53</v>
      </c>
      <c r="J18" s="37" t="s">
        <v>54</v>
      </c>
      <c r="K18" s="37" t="s">
        <v>55</v>
      </c>
      <c r="L18" s="37" t="s">
        <v>56</v>
      </c>
      <c r="M18" s="37" t="s">
        <v>57</v>
      </c>
      <c r="N18" s="58" t="s">
        <v>58</v>
      </c>
    </row>
    <row r="19" spans="1:16" x14ac:dyDescent="0.25">
      <c r="A19" s="34"/>
      <c r="B19" s="48" t="s">
        <v>39</v>
      </c>
      <c r="C19" s="34" t="s">
        <v>40</v>
      </c>
      <c r="D19" s="34" t="s">
        <v>41</v>
      </c>
      <c r="E19" s="34" t="s">
        <v>67</v>
      </c>
      <c r="F19" s="34" t="s">
        <v>66</v>
      </c>
      <c r="G19" s="35" t="s">
        <v>42</v>
      </c>
      <c r="H19" s="35" t="s">
        <v>43</v>
      </c>
      <c r="I19" s="35" t="s">
        <v>44</v>
      </c>
      <c r="J19" s="35" t="s">
        <v>45</v>
      </c>
      <c r="K19" s="35" t="s">
        <v>46</v>
      </c>
      <c r="L19" s="35" t="s">
        <v>47</v>
      </c>
      <c r="M19" s="35" t="s">
        <v>48</v>
      </c>
      <c r="N19" s="35" t="s">
        <v>49</v>
      </c>
    </row>
    <row r="20" spans="1:16" x14ac:dyDescent="0.25">
      <c r="A20" s="34"/>
      <c r="B20" s="48" t="s">
        <v>32</v>
      </c>
      <c r="C20" s="34" t="s">
        <v>32</v>
      </c>
      <c r="D20" s="34" t="s">
        <v>31</v>
      </c>
      <c r="E20" s="34" t="s">
        <v>31</v>
      </c>
      <c r="F20" s="34" t="s">
        <v>32</v>
      </c>
      <c r="G20" s="34" t="s">
        <v>32</v>
      </c>
      <c r="H20" s="34" t="s">
        <v>32</v>
      </c>
      <c r="I20" s="34"/>
    </row>
    <row r="21" spans="1:16" x14ac:dyDescent="0.25">
      <c r="A21" t="s">
        <v>99</v>
      </c>
      <c r="B21" s="61">
        <f>PELLETS!P4</f>
        <v>0.1235500000000016</v>
      </c>
      <c r="C21" s="42">
        <f>PELLETS!P5</f>
        <v>3.9989999999999952</v>
      </c>
      <c r="D21" s="42">
        <f>PELLETS!P6</f>
        <v>7.799999999999585E-2</v>
      </c>
      <c r="E21" s="42">
        <f t="shared" ref="E21:E25" si="10">C21+D21</f>
        <v>4.0769999999999911</v>
      </c>
      <c r="F21" s="42">
        <f>E21-H6</f>
        <v>0.10809999999998254</v>
      </c>
      <c r="G21" s="42">
        <f t="shared" ref="G21:H25" si="11">C21-E6</f>
        <v>7.3899999999991195E-2</v>
      </c>
      <c r="H21" s="42">
        <f t="shared" si="11"/>
        <v>3.4199999999991348E-2</v>
      </c>
      <c r="I21" s="42">
        <f>(F21/G6)*100</f>
        <v>8.7886178861774269</v>
      </c>
      <c r="J21" s="42">
        <f>(F21/I6)*100</f>
        <v>2.0667832936606985</v>
      </c>
      <c r="K21" s="42">
        <f>(G21/G6)*100</f>
        <v>6.0081300813000862</v>
      </c>
      <c r="L21" s="42">
        <f>(G21/I6)*100</f>
        <v>1.4129073580160227</v>
      </c>
      <c r="M21" s="42">
        <f>(H21/G6)*100</f>
        <v>2.7804878048773403</v>
      </c>
      <c r="N21" s="62">
        <f>(H21/I6)*100</f>
        <v>0.65387593564467539</v>
      </c>
    </row>
    <row r="22" spans="1:16" s="41" customFormat="1" x14ac:dyDescent="0.25">
      <c r="A22" t="s">
        <v>100</v>
      </c>
      <c r="B22" s="61">
        <f>PELLETS!P7</f>
        <v>3.7549999999995975E-2</v>
      </c>
      <c r="C22" s="42">
        <f>PELLETS!P8</f>
        <v>4.604699999999994</v>
      </c>
      <c r="D22" s="42">
        <f>PELLETS!P9</f>
        <v>9.5199999999998397E-2</v>
      </c>
      <c r="E22" s="42">
        <f t="shared" si="10"/>
        <v>4.6998999999999924</v>
      </c>
      <c r="F22" s="42">
        <f>E22-H7</f>
        <v>0.26049999999999685</v>
      </c>
      <c r="G22" s="42">
        <f t="shared" si="11"/>
        <v>0.21049999999999258</v>
      </c>
      <c r="H22" s="42">
        <f t="shared" si="11"/>
        <v>5.0000000000004263E-2</v>
      </c>
      <c r="I22" s="42">
        <f>(F22/G7)*100</f>
        <v>19.885496183205881</v>
      </c>
      <c r="J22" s="42">
        <f>(F22/I7)*100</f>
        <v>4.4917278064676918</v>
      </c>
      <c r="K22" s="42">
        <f>(G22/G7)*100</f>
        <v>16.06870229007578</v>
      </c>
      <c r="L22" s="42">
        <f>(G22/I7)*100</f>
        <v>3.6295919510995285</v>
      </c>
      <c r="M22" s="42">
        <f>(H22/G7)*100</f>
        <v>3.8167938931300993</v>
      </c>
      <c r="N22" s="62">
        <f>(H22/I7)*100</f>
        <v>0.86213585536816295</v>
      </c>
      <c r="O22" s="53"/>
      <c r="P22" s="47"/>
    </row>
    <row r="23" spans="1:16" x14ac:dyDescent="0.25">
      <c r="A23" t="s">
        <v>101</v>
      </c>
      <c r="B23" s="61">
        <f>PELLETS!P10</f>
        <v>5.4399999999997561E-2</v>
      </c>
      <c r="C23" s="42">
        <f>PELLETS!P11</f>
        <v>5.3002000000000038</v>
      </c>
      <c r="D23" s="42">
        <f>PELLETS!P12</f>
        <v>7.354999999999734E-2</v>
      </c>
      <c r="E23" s="42">
        <f t="shared" si="10"/>
        <v>5.3737500000000011</v>
      </c>
      <c r="F23" s="42">
        <f>E23-H8</f>
        <v>0.13805000000000334</v>
      </c>
      <c r="G23" s="42">
        <f t="shared" si="11"/>
        <v>0.10515000000000185</v>
      </c>
      <c r="H23" s="42">
        <f t="shared" si="11"/>
        <v>3.2900000000001484E-2</v>
      </c>
      <c r="I23" s="42">
        <f>(F23/G8)*100</f>
        <v>12.136263736263897</v>
      </c>
      <c r="J23" s="42">
        <f>(F23/I8)*100</f>
        <v>2.1461662831913921</v>
      </c>
      <c r="K23" s="42">
        <f>(G23/G8)*100</f>
        <v>9.2439560439561053</v>
      </c>
      <c r="L23" s="42">
        <f>(G23/I8)*100</f>
        <v>1.6346931160997711</v>
      </c>
      <c r="M23" s="42">
        <f>(H23/G8)*100</f>
        <v>2.8923076923077913</v>
      </c>
      <c r="N23" s="62">
        <f>(H23/I8)*100</f>
        <v>0.51147316709162094</v>
      </c>
    </row>
    <row r="24" spans="1:16" x14ac:dyDescent="0.25">
      <c r="A24" s="42" t="s">
        <v>102</v>
      </c>
      <c r="B24" s="61">
        <f>PELLETS!P13</f>
        <v>4.2099999999997806E-2</v>
      </c>
      <c r="C24" s="42">
        <f>PELLETS!P14</f>
        <v>6.166249999999998</v>
      </c>
      <c r="D24" s="42">
        <f>PELLETS!P15</f>
        <v>3.9299999999997226E-2</v>
      </c>
      <c r="E24" s="42">
        <f t="shared" si="10"/>
        <v>6.2055499999999952</v>
      </c>
      <c r="F24" s="42">
        <f>E24-H9</f>
        <v>0.11434999999999818</v>
      </c>
      <c r="G24" s="42">
        <f t="shared" si="11"/>
        <v>0.11775000000000091</v>
      </c>
      <c r="H24" s="42">
        <f t="shared" si="11"/>
        <v>-3.4000000000027342E-3</v>
      </c>
      <c r="I24" s="42">
        <f>(F24/G9)*100</f>
        <v>13.777108433734783</v>
      </c>
      <c r="J24" s="42">
        <f>(F24/I9)*100</f>
        <v>1.6366459849574306</v>
      </c>
      <c r="K24" s="42">
        <f>(G24/G9)*100</f>
        <v>14.186746987951981</v>
      </c>
      <c r="L24" s="42">
        <f>(G24/I9)*100</f>
        <v>1.6853088301595283</v>
      </c>
      <c r="M24" s="42">
        <f>(H24/G9)*100</f>
        <v>-0.4096385542171988</v>
      </c>
      <c r="N24" s="62">
        <f>(H24/I9)*100</f>
        <v>-4.8662845202097321E-2</v>
      </c>
    </row>
    <row r="25" spans="1:16" x14ac:dyDescent="0.25">
      <c r="A25" t="s">
        <v>103</v>
      </c>
      <c r="B25" s="61">
        <f>PELLETS!P16</f>
        <v>6.0600000000000875E-2</v>
      </c>
      <c r="C25" s="42">
        <f>PELLETS!P17</f>
        <v>6.7527000000000008</v>
      </c>
      <c r="D25" s="42">
        <f>PELLETS!P18</f>
        <v>4.3050000000000921E-2</v>
      </c>
      <c r="E25" s="42">
        <f t="shared" si="10"/>
        <v>6.7957500000000017</v>
      </c>
      <c r="F25" s="42">
        <f>E25-H10</f>
        <v>5.2500000000009095E-2</v>
      </c>
      <c r="G25" s="42">
        <f t="shared" si="11"/>
        <v>5.295000000000627E-2</v>
      </c>
      <c r="H25" s="42">
        <f t="shared" si="11"/>
        <v>-4.4999999999717488E-4</v>
      </c>
      <c r="I25" s="42">
        <f>(F25/G10)*100</f>
        <v>7.4468085106396007</v>
      </c>
      <c r="J25" s="42">
        <f>(F25/I10)*100</f>
        <v>0.70007000700082256</v>
      </c>
      <c r="K25" s="42">
        <f>(G25/G10)*100</f>
        <v>7.5106382978732418</v>
      </c>
      <c r="L25" s="42">
        <f>(G25/I10)*100</f>
        <v>0.70607060706079094</v>
      </c>
      <c r="M25" s="42">
        <f>(H25/G10)*100</f>
        <v>-6.3829787233641924E-2</v>
      </c>
      <c r="N25" s="62">
        <f>(H25/I10)*100</f>
        <v>-6.0006000599683394E-3</v>
      </c>
    </row>
  </sheetData>
  <mergeCells count="4">
    <mergeCell ref="B17:I17"/>
    <mergeCell ref="J17:N17"/>
    <mergeCell ref="B3:I3"/>
    <mergeCell ref="K3:P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I1" workbookViewId="0">
      <selection activeCell="V6" sqref="V6:V13"/>
    </sheetView>
  </sheetViews>
  <sheetFormatPr defaultColWidth="11.42578125" defaultRowHeight="15" x14ac:dyDescent="0.25"/>
  <cols>
    <col min="1" max="1" width="22.140625" style="19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2.7109375" style="19" customWidth="1"/>
    <col min="25" max="25" width="33" customWidth="1"/>
  </cols>
  <sheetData>
    <row r="1" spans="1:24" ht="18.75" x14ac:dyDescent="0.3">
      <c r="A1" s="55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8"/>
      <c r="T2" s="26"/>
    </row>
    <row r="3" spans="1:24" ht="15.75" x14ac:dyDescent="0.25">
      <c r="A3" s="46"/>
      <c r="B3" s="85" t="s">
        <v>73</v>
      </c>
      <c r="C3" s="86"/>
      <c r="D3" s="86"/>
      <c r="E3" s="86"/>
      <c r="F3" s="86"/>
      <c r="G3" s="86"/>
      <c r="H3" s="86"/>
      <c r="I3" s="86"/>
      <c r="J3" s="88" t="s">
        <v>77</v>
      </c>
      <c r="K3" s="89"/>
      <c r="L3" s="89"/>
      <c r="M3" s="89"/>
      <c r="N3" s="89"/>
      <c r="O3" s="89"/>
      <c r="P3" s="90"/>
      <c r="Q3" s="88" t="s">
        <v>90</v>
      </c>
      <c r="R3" s="89"/>
      <c r="S3" s="89"/>
      <c r="T3" s="89"/>
      <c r="U3" s="89"/>
      <c r="V3" s="89"/>
      <c r="W3" s="89"/>
      <c r="X3" s="90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48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48"/>
      <c r="K5" s="34"/>
      <c r="L5" s="34"/>
      <c r="M5" s="34"/>
      <c r="N5" s="26"/>
      <c r="O5" s="26"/>
      <c r="P5" s="46"/>
      <c r="Q5" s="26"/>
      <c r="R5" s="26"/>
      <c r="S5" s="26"/>
      <c r="T5" s="26"/>
      <c r="U5" s="34"/>
      <c r="V5" s="34"/>
      <c r="W5" s="34"/>
      <c r="X5" s="46"/>
    </row>
    <row r="6" spans="1:24" x14ac:dyDescent="0.25">
      <c r="A6" s="19" t="s">
        <v>104</v>
      </c>
      <c r="B6" s="20">
        <f>MUD!S5-MUD!S6</f>
        <v>0.22749999999999726</v>
      </c>
      <c r="C6">
        <f>MUD!S6</f>
        <v>0.80999999999999839</v>
      </c>
      <c r="D6">
        <f>SAND!R3</f>
        <v>3.0999999999998806E-2</v>
      </c>
      <c r="E6">
        <f>SAND!R4</f>
        <v>3.9187500000000064</v>
      </c>
      <c r="F6">
        <f>SAND!R5</f>
        <v>4.2700000000003513E-2</v>
      </c>
      <c r="G6" s="42">
        <f>B6+C6</f>
        <v>1.0374999999999956</v>
      </c>
      <c r="H6" s="42">
        <f>E6+F6</f>
        <v>3.9614500000000099</v>
      </c>
      <c r="I6" s="42">
        <f t="shared" ref="I6:I13" si="0">B6+C6+E6+D6+F6</f>
        <v>5.0299500000000048</v>
      </c>
      <c r="J6" s="61">
        <f t="shared" ref="J6:J13" si="1">(C6/I6)*100</f>
        <v>16.103539796618211</v>
      </c>
      <c r="K6" s="42">
        <f t="shared" ref="K6:K13" si="2">(B6/I6)*100</f>
        <v>4.5229077823834638</v>
      </c>
      <c r="L6" s="42">
        <f>(D6/I6)*100</f>
        <v>0.61630831320388424</v>
      </c>
      <c r="M6" s="42">
        <f>(E6/I6)*100</f>
        <v>77.908329108639307</v>
      </c>
      <c r="N6" s="62">
        <f>(F6/I6)*100</f>
        <v>0.84891499915513025</v>
      </c>
      <c r="O6" s="62">
        <f>(G6/I6)*100</f>
        <v>20.62644757900167</v>
      </c>
      <c r="P6" s="63">
        <f>(H6/I6)*100</f>
        <v>78.757244107794435</v>
      </c>
      <c r="Q6" s="62">
        <f>(I6/'Final-Total Dry Solids'!I6)*100</f>
        <v>96.168516447273987</v>
      </c>
      <c r="R6" s="62">
        <f>(G6/'Final-Total Dry Solids'!I6)*100</f>
        <v>19.836148632500571</v>
      </c>
      <c r="S6" s="62">
        <f>(H6/'Final-Total Dry Solids'!I6)*100</f>
        <v>75.739673253224012</v>
      </c>
      <c r="T6" s="62">
        <f>(B6/'Final-Total Dry Solids'!I6)*100</f>
        <v>4.3496133145964766</v>
      </c>
      <c r="U6" s="62">
        <f>(C6/'Final-Total Dry Solids'!I6)*100</f>
        <v>15.486535317904092</v>
      </c>
      <c r="V6" s="62">
        <f>(D6/'Final-Total Dry Solids'!I6)*100</f>
        <v>0.59269456154939437</v>
      </c>
      <c r="W6" s="62">
        <f>(E6/'Final-Total Dry Solids'!I6)*100</f>
        <v>74.923284292638144</v>
      </c>
      <c r="X6" s="63">
        <f>(F6/'Final-Total Dry Solids'!I6)*100</f>
        <v>0.81638896058587718</v>
      </c>
    </row>
    <row r="7" spans="1:24" s="41" customFormat="1" x14ac:dyDescent="0.25">
      <c r="A7" s="19" t="s">
        <v>105</v>
      </c>
      <c r="B7" s="20">
        <f>MUD!S7-MUD!S8</f>
        <v>0.26500000000000423</v>
      </c>
      <c r="C7">
        <f>MUD!S8</f>
        <v>0.83250000000000146</v>
      </c>
      <c r="D7" s="42">
        <f>SAND!R6</f>
        <v>4.975000000000307E-2</v>
      </c>
      <c r="E7" s="42">
        <f>SAND!R7</f>
        <v>4.3904999999999994</v>
      </c>
      <c r="F7" s="42">
        <f>SAND!R8</f>
        <v>4.3799999999997397E-2</v>
      </c>
      <c r="G7" s="42">
        <f t="shared" ref="G7:G13" si="3">B7+C7</f>
        <v>1.0975000000000057</v>
      </c>
      <c r="H7" s="42">
        <f t="shared" ref="H7:H13" si="4">E7+F7</f>
        <v>4.4342999999999968</v>
      </c>
      <c r="I7" s="42">
        <f t="shared" si="0"/>
        <v>5.5815500000000053</v>
      </c>
      <c r="J7" s="61">
        <f t="shared" si="1"/>
        <v>14.915211724341818</v>
      </c>
      <c r="K7" s="42">
        <f t="shared" si="2"/>
        <v>4.7477851134542188</v>
      </c>
      <c r="L7" s="42">
        <f t="shared" ref="L7:L13" si="5">(D7/I7)*100</f>
        <v>0.89132946941267255</v>
      </c>
      <c r="M7" s="42">
        <f t="shared" ref="M7:M13" si="6">(E7/I7)*100</f>
        <v>78.66094543630345</v>
      </c>
      <c r="N7" s="62">
        <f t="shared" ref="N7:N13" si="7">(F7/I7)*100</f>
        <v>0.78472825648784572</v>
      </c>
      <c r="O7" s="62">
        <f t="shared" ref="O7:O13" si="8">(G7/I7)*100</f>
        <v>19.662996837796033</v>
      </c>
      <c r="P7" s="63">
        <f t="shared" ref="P7:P13" si="9">(H7/I7)*100</f>
        <v>79.445673692791303</v>
      </c>
      <c r="Q7" s="62">
        <f>(I7/'Final-Total Dry Solids'!I7)*100</f>
        <v>96.241087670595277</v>
      </c>
      <c r="R7" s="62">
        <f>(G7/'Final-Total Dry Solids'!I7)*100</f>
        <v>18.923882025329661</v>
      </c>
      <c r="S7" s="62">
        <f>(H7/'Final-Total Dry Solids'!I7)*100</f>
        <v>76.45938046917432</v>
      </c>
      <c r="T7" s="62">
        <f>(B7/'Final-Total Dry Solids'!I7)*100</f>
        <v>4.5693200334509472</v>
      </c>
      <c r="U7" s="62">
        <f>(C7/'Final-Total Dry Solids'!I7)*100</f>
        <v>14.354561991878715</v>
      </c>
      <c r="V7" s="62">
        <f>(D7/'Final-Total Dry Solids'!I7)*100</f>
        <v>0.85782517609130182</v>
      </c>
      <c r="W7" s="62">
        <f>(E7/'Final-Total Dry Solids'!I7)*100</f>
        <v>75.704149459871928</v>
      </c>
      <c r="X7" s="63">
        <f>(F7/'Final-Total Dry Solids'!I7)*100</f>
        <v>0.75523100930240139</v>
      </c>
    </row>
    <row r="8" spans="1:24" x14ac:dyDescent="0.25">
      <c r="A8" s="19" t="s">
        <v>106</v>
      </c>
      <c r="B8" s="20">
        <f>MUD!S9-MUD!S10</f>
        <v>0.2775000000000083</v>
      </c>
      <c r="C8">
        <f>MUD!S10</f>
        <v>0.68500000000000105</v>
      </c>
      <c r="D8">
        <f>SAND!R9</f>
        <v>5.8149999999997704E-2</v>
      </c>
      <c r="E8">
        <f>SAND!R10</f>
        <v>5.1905000000000001</v>
      </c>
      <c r="F8">
        <f>SAND!R11</f>
        <v>4.0299999999994895E-2</v>
      </c>
      <c r="G8" s="42">
        <f t="shared" si="3"/>
        <v>0.96250000000000935</v>
      </c>
      <c r="H8" s="42">
        <f t="shared" si="4"/>
        <v>5.230799999999995</v>
      </c>
      <c r="I8" s="42">
        <f t="shared" si="0"/>
        <v>6.2514500000000019</v>
      </c>
      <c r="J8" s="61">
        <f t="shared" si="1"/>
        <v>10.957457869774226</v>
      </c>
      <c r="K8" s="42">
        <f t="shared" si="2"/>
        <v>4.4389701589232615</v>
      </c>
      <c r="L8" s="42">
        <f t="shared" si="5"/>
        <v>0.93018419726619717</v>
      </c>
      <c r="M8" s="42">
        <f t="shared" si="6"/>
        <v>83.028737332938732</v>
      </c>
      <c r="N8" s="62">
        <f t="shared" si="7"/>
        <v>0.6446504410975834</v>
      </c>
      <c r="O8" s="62">
        <f t="shared" si="8"/>
        <v>15.396428028697487</v>
      </c>
      <c r="P8" s="63">
        <f t="shared" si="9"/>
        <v>83.673387774036328</v>
      </c>
      <c r="Q8" s="62">
        <f>(I8/'Final-Total Dry Solids'!I8)*100</f>
        <v>97.186897580996074</v>
      </c>
      <c r="R8" s="62">
        <f>(G8/'Final-Total Dry Solids'!I8)*100</f>
        <v>14.963310739381999</v>
      </c>
      <c r="S8" s="62">
        <f>(H8/'Final-Total Dry Solids'!I8)*100</f>
        <v>81.319569678502361</v>
      </c>
      <c r="T8" s="62">
        <f>(B8/'Final-Total Dry Solids'!I8)*100</f>
        <v>4.3140973820037276</v>
      </c>
      <c r="U8" s="62">
        <f>(C8/'Final-Total Dry Solids'!I8)*100</f>
        <v>10.649213357378271</v>
      </c>
      <c r="V8" s="62">
        <f>(D8/'Final-Total Dry Solids'!I8)*100</f>
        <v>0.90401716311170954</v>
      </c>
      <c r="W8" s="62">
        <f>(E8/'Final-Total Dry Solids'!I8)*100</f>
        <v>80.69305391455741</v>
      </c>
      <c r="X8" s="63">
        <f>(F8/'Final-Total Dry Solids'!I8)*100</f>
        <v>0.6265157639449479</v>
      </c>
    </row>
    <row r="9" spans="1:24" ht="15.75" customHeight="1" x14ac:dyDescent="0.25">
      <c r="A9" s="19" t="s">
        <v>107</v>
      </c>
      <c r="B9" s="20">
        <f>MUD!S11-MUD!S12</f>
        <v>0.18000000000000238</v>
      </c>
      <c r="C9">
        <f>MUD!S12</f>
        <v>0.51499999999999757</v>
      </c>
      <c r="D9">
        <f>SAND!R12</f>
        <v>6.5500000000000114E-2</v>
      </c>
      <c r="E9">
        <f>SAND!R13</f>
        <v>6.0455499999999986</v>
      </c>
      <c r="F9">
        <f>SAND!R14</f>
        <v>4.2349999999999E-2</v>
      </c>
      <c r="G9" s="42">
        <f t="shared" si="3"/>
        <v>0.69499999999999995</v>
      </c>
      <c r="H9" s="42">
        <f t="shared" si="4"/>
        <v>6.0878999999999976</v>
      </c>
      <c r="I9" s="42">
        <f t="shared" si="0"/>
        <v>6.848399999999998</v>
      </c>
      <c r="J9" s="61">
        <f t="shared" si="1"/>
        <v>7.5200046726242293</v>
      </c>
      <c r="K9" s="42">
        <f t="shared" si="2"/>
        <v>2.6283511477133699</v>
      </c>
      <c r="L9" s="42">
        <f t="shared" si="5"/>
        <v>0.95642777875124318</v>
      </c>
      <c r="M9" s="42">
        <f t="shared" si="6"/>
        <v>88.276823783657505</v>
      </c>
      <c r="N9" s="62">
        <f t="shared" si="7"/>
        <v>0.61839261725365069</v>
      </c>
      <c r="O9" s="62">
        <f t="shared" si="8"/>
        <v>10.148355820337599</v>
      </c>
      <c r="P9" s="63">
        <f t="shared" si="9"/>
        <v>88.895216400911153</v>
      </c>
      <c r="Q9" s="62">
        <f>(I9/'Final-Total Dry Solids'!I9)*100</f>
        <v>98.018420318169177</v>
      </c>
      <c r="R9" s="62">
        <f>(G9/'Final-Total Dry Solids'!I9)*100</f>
        <v>9.9472580633618932</v>
      </c>
      <c r="S9" s="62">
        <f>(H9/'Final-Total Dry Solids'!I9)*100</f>
        <v>87.133686854591147</v>
      </c>
      <c r="T9" s="62">
        <f>(B9/'Final-Total Dry Solids'!I9)*100</f>
        <v>2.5762682754031143</v>
      </c>
      <c r="U9" s="62">
        <f>(C9/'Final-Total Dry Solids'!I9)*100</f>
        <v>7.3709897879587789</v>
      </c>
      <c r="V9" s="62">
        <f>(D9/'Final-Total Dry Solids'!I9)*100</f>
        <v>0.93747540021612252</v>
      </c>
      <c r="W9" s="62">
        <f>(E9/'Final-Total Dry Solids'!I9)*100</f>
        <v>86.527548179794948</v>
      </c>
      <c r="X9" s="63">
        <f>(F9/'Final-Total Dry Solids'!I9)*100</f>
        <v>0.60613867479621053</v>
      </c>
    </row>
    <row r="10" spans="1:24" x14ac:dyDescent="0.25">
      <c r="A10" s="19" t="s">
        <v>108</v>
      </c>
      <c r="B10" s="20">
        <f>MUD!S13-MUD!S14</f>
        <v>0.14750000000000041</v>
      </c>
      <c r="C10">
        <f>MUD!S14</f>
        <v>0.45499999999999308</v>
      </c>
      <c r="D10">
        <f>SAND!R15</f>
        <v>4.8949999999997829E-2</v>
      </c>
      <c r="E10">
        <f>SAND!R16</f>
        <v>6.6950999999999965</v>
      </c>
      <c r="F10">
        <f>SAND!R17</f>
        <v>4.3049999999997368E-2</v>
      </c>
      <c r="G10" s="42">
        <f t="shared" si="3"/>
        <v>0.60249999999999349</v>
      </c>
      <c r="H10" s="42">
        <f t="shared" si="4"/>
        <v>6.7381499999999939</v>
      </c>
      <c r="I10" s="42">
        <f t="shared" si="0"/>
        <v>7.3895999999999855</v>
      </c>
      <c r="J10" s="61">
        <f t="shared" si="1"/>
        <v>6.1573021543790452</v>
      </c>
      <c r="K10" s="42">
        <f t="shared" si="2"/>
        <v>1.9960485005954407</v>
      </c>
      <c r="L10" s="42">
        <f t="shared" si="5"/>
        <v>0.66241745155350662</v>
      </c>
      <c r="M10" s="42">
        <f t="shared" si="6"/>
        <v>90.60165638194232</v>
      </c>
      <c r="N10" s="62">
        <f t="shared" si="7"/>
        <v>0.5825755115296829</v>
      </c>
      <c r="O10" s="62">
        <f t="shared" si="8"/>
        <v>8.1533506549744867</v>
      </c>
      <c r="P10" s="63">
        <f t="shared" si="9"/>
        <v>91.184231893472003</v>
      </c>
      <c r="Q10" s="62">
        <f>(I10/'Final-Total Dry Solids'!I10)*100</f>
        <v>98.537853785378516</v>
      </c>
      <c r="R10" s="62">
        <f>(G10/'Final-Total Dry Solids'!I10)*100</f>
        <v>8.0341367470079614</v>
      </c>
      <c r="S10" s="62">
        <f>(H10/'Final-Total Dry Solids'!I10)*100</f>
        <v>89.850985098509923</v>
      </c>
      <c r="T10" s="62">
        <f>(B10/'Final-Total Dry Solids'!I10)*100</f>
        <v>1.9668633530019759</v>
      </c>
      <c r="U10" s="62">
        <f>(C10/'Final-Total Dry Solids'!I10)*100</f>
        <v>6.0672733940059853</v>
      </c>
      <c r="V10" s="62">
        <f>(D10/'Final-Total Dry Solids'!I10)*100</f>
        <v>0.65273193986062494</v>
      </c>
      <c r="W10" s="62">
        <f>(E10/'Final-Total Dry Solids'!I10)*100</f>
        <v>89.276927692769391</v>
      </c>
      <c r="X10" s="63">
        <f>(F10/'Final-Total Dry Solids'!I10)*100</f>
        <v>0.57405740574053998</v>
      </c>
    </row>
    <row r="11" spans="1:24" s="41" customFormat="1" x14ac:dyDescent="0.25">
      <c r="A11" s="19" t="s">
        <v>109</v>
      </c>
      <c r="B11" s="20">
        <f>MUD!S15-MUD!S16</f>
        <v>0.11500000000000399</v>
      </c>
      <c r="C11">
        <f>MUD!S16</f>
        <v>0.49499999999999422</v>
      </c>
      <c r="D11" s="41">
        <f>SAND!R18</f>
        <v>2.984999999999971E-2</v>
      </c>
      <c r="E11" s="42">
        <f>SAND!R19</f>
        <v>6.6597499999999989</v>
      </c>
      <c r="F11" s="41">
        <f>SAND!R20</f>
        <v>4.9450000000000216E-2</v>
      </c>
      <c r="G11" s="42">
        <f t="shared" si="3"/>
        <v>0.60999999999999821</v>
      </c>
      <c r="H11" s="42">
        <f t="shared" si="4"/>
        <v>6.7091999999999992</v>
      </c>
      <c r="I11" s="42">
        <f t="shared" si="0"/>
        <v>7.3490499999999974</v>
      </c>
      <c r="J11" s="61">
        <f t="shared" si="1"/>
        <v>6.7355644607125331</v>
      </c>
      <c r="K11" s="42">
        <f t="shared" si="2"/>
        <v>1.5648281070342975</v>
      </c>
      <c r="L11" s="42">
        <f t="shared" si="5"/>
        <v>0.40617494778236263</v>
      </c>
      <c r="M11" s="42">
        <f t="shared" si="6"/>
        <v>90.62055639844607</v>
      </c>
      <c r="N11" s="62">
        <f t="shared" si="7"/>
        <v>0.67287608602472748</v>
      </c>
      <c r="O11" s="62">
        <f t="shared" si="8"/>
        <v>8.3003925677468295</v>
      </c>
      <c r="P11" s="63">
        <f t="shared" si="9"/>
        <v>91.293432484470799</v>
      </c>
      <c r="Q11" s="62">
        <f>(I11/'Final-Total Dry Solids'!I11)*100</f>
        <v>98.25787000207248</v>
      </c>
      <c r="R11" s="62">
        <f>(G11/'Final-Total Dry Solids'!I11)*100</f>
        <v>8.1557889388783664</v>
      </c>
      <c r="S11" s="62">
        <f>(H11/'Final-Total Dry Solids'!I11)*100</f>
        <v>89.702982211021123</v>
      </c>
      <c r="T11" s="62">
        <f>(B11/'Final-Total Dry Solids'!I11)*100</f>
        <v>1.5375667671656514</v>
      </c>
      <c r="U11" s="62">
        <f>(C11/'Final-Total Dry Solids'!I11)*100</f>
        <v>6.6182221717127145</v>
      </c>
      <c r="V11" s="62">
        <f>(D11/'Final-Total Dry Solids'!I11)*100</f>
        <v>0.39909885217297963</v>
      </c>
      <c r="W11" s="62">
        <f>(E11/'Final-Total Dry Solids'!I11)*100</f>
        <v>89.041828501139918</v>
      </c>
      <c r="X11" s="63">
        <f>(F11/'Final-Total Dry Solids'!I11)*100</f>
        <v>0.66115370988121003</v>
      </c>
    </row>
    <row r="12" spans="1:24" x14ac:dyDescent="0.25">
      <c r="A12" s="19" t="s">
        <v>110</v>
      </c>
      <c r="B12" s="20">
        <f>MUD!S17-MUD!S18</f>
        <v>0.17000000000001458</v>
      </c>
      <c r="C12">
        <f>MUD!S18</f>
        <v>0.42499999999999638</v>
      </c>
      <c r="D12">
        <f>SAND!R21</f>
        <v>4.6300000000002228E-2</v>
      </c>
      <c r="E12">
        <f>SAND!R22</f>
        <v>6.4887000000000015</v>
      </c>
      <c r="F12">
        <f>SAND!R23</f>
        <v>3.5750000000000171E-2</v>
      </c>
      <c r="G12" s="42">
        <f t="shared" si="3"/>
        <v>0.59500000000001096</v>
      </c>
      <c r="H12" s="42">
        <f t="shared" si="4"/>
        <v>6.5244500000000016</v>
      </c>
      <c r="I12" s="42">
        <f t="shared" si="0"/>
        <v>7.1657500000000152</v>
      </c>
      <c r="J12" s="61">
        <f t="shared" si="1"/>
        <v>5.9309911732895442</v>
      </c>
      <c r="K12" s="42">
        <f t="shared" si="2"/>
        <v>2.3723964693160413</v>
      </c>
      <c r="L12" s="42">
        <f t="shared" si="5"/>
        <v>0.64612915605487398</v>
      </c>
      <c r="M12" s="42">
        <f t="shared" si="6"/>
        <v>90.551582179115769</v>
      </c>
      <c r="N12" s="62">
        <f t="shared" si="7"/>
        <v>0.49890102222377414</v>
      </c>
      <c r="O12" s="62">
        <f t="shared" si="8"/>
        <v>8.3033876426055855</v>
      </c>
      <c r="P12" s="63">
        <f t="shared" si="9"/>
        <v>91.050483201339532</v>
      </c>
      <c r="Q12" s="62">
        <f>(I12/'Final-Total Dry Solids'!I12)*100</f>
        <v>98.38198143775071</v>
      </c>
      <c r="R12" s="62">
        <f>(G12/'Final-Total Dry Solids'!I12)*100</f>
        <v>8.1690372892527137</v>
      </c>
      <c r="S12" s="62">
        <f>(H12/'Final-Total Dry Solids'!I12)*100</f>
        <v>89.577269482124194</v>
      </c>
      <c r="T12" s="62">
        <f>(B12/'Final-Total Dry Solids'!I12)*100</f>
        <v>2.3340106540723613</v>
      </c>
      <c r="U12" s="62">
        <f>(C12/'Final-Total Dry Solids'!I12)*100</f>
        <v>5.8350266351803519</v>
      </c>
      <c r="V12" s="64">
        <f>(D12/'Final-Total Dry Solids'!I12)*100</f>
        <v>0.63567466637380143</v>
      </c>
      <c r="W12" s="62">
        <f>(E12/'Final-Total Dry Solids'!I12)*100</f>
        <v>89.086440771047251</v>
      </c>
      <c r="X12" s="63">
        <f>(F12/'Final-Total Dry Solids'!I12)*100</f>
        <v>0.49082871107694204</v>
      </c>
    </row>
    <row r="13" spans="1:24" x14ac:dyDescent="0.25">
      <c r="A13" s="74" t="s">
        <v>111</v>
      </c>
      <c r="B13" s="20">
        <f>MUD!S19-MUD!S20</f>
        <v>0.14250000000000651</v>
      </c>
      <c r="C13">
        <f>MUD!S20</f>
        <v>0.43500000000000083</v>
      </c>
      <c r="D13" s="73">
        <f>SAND!R24</f>
        <v>6.710000000000349E-2</v>
      </c>
      <c r="E13" s="73">
        <f>SAND!R25</f>
        <v>6.9852499999999935</v>
      </c>
      <c r="F13" s="73">
        <f>SAND!R26</f>
        <v>3.405000000000058E-2</v>
      </c>
      <c r="G13" s="42">
        <f t="shared" si="3"/>
        <v>0.57750000000000734</v>
      </c>
      <c r="H13" s="42">
        <f t="shared" si="4"/>
        <v>7.0192999999999941</v>
      </c>
      <c r="I13" s="42">
        <f t="shared" si="0"/>
        <v>7.6639000000000053</v>
      </c>
      <c r="J13" s="61">
        <f t="shared" si="1"/>
        <v>5.6759613251738745</v>
      </c>
      <c r="K13" s="42">
        <f t="shared" si="2"/>
        <v>1.859366641005316</v>
      </c>
      <c r="L13" s="42">
        <f t="shared" si="5"/>
        <v>0.87553334464180699</v>
      </c>
      <c r="M13" s="42">
        <f t="shared" si="6"/>
        <v>91.144847923380894</v>
      </c>
      <c r="N13" s="62">
        <f t="shared" si="7"/>
        <v>0.44429076579809962</v>
      </c>
      <c r="O13" s="62">
        <f t="shared" si="8"/>
        <v>7.5353279661791897</v>
      </c>
      <c r="P13" s="63">
        <f t="shared" si="9"/>
        <v>91.589138689178995</v>
      </c>
      <c r="Q13" s="62">
        <f>(I13/'Final-Total Dry Solids'!I13)*100</f>
        <v>98.245681504983509</v>
      </c>
      <c r="R13" s="62">
        <f>(G13/'Final-Total Dry Solids'!I13)*100</f>
        <v>7.4031343140083585</v>
      </c>
      <c r="S13" s="62">
        <f>(H13/'Final-Total Dry Solids'!I13)*100</f>
        <v>89.982373489728431</v>
      </c>
      <c r="T13" s="62">
        <f>(B13/'Final-Total Dry Solids'!I13)*100</f>
        <v>1.8267474281319929</v>
      </c>
      <c r="U13" s="62">
        <f>(C13/'Final-Total Dry Solids'!I13)*100</f>
        <v>5.5763868858763654</v>
      </c>
      <c r="V13" s="62">
        <f>(D13/'Final-Total Dry Solids'!I13)*100</f>
        <v>0.86017370124671921</v>
      </c>
      <c r="W13" s="62">
        <f>(E13/'Final-Total Dry Solids'!I13)*100</f>
        <v>89.545876999006367</v>
      </c>
      <c r="X13" s="63">
        <f>(F13/'Final-Total Dry Solids'!I13)*100</f>
        <v>0.4364964907220531</v>
      </c>
    </row>
    <row r="14" spans="1:24" x14ac:dyDescent="0.25">
      <c r="B14" s="20"/>
    </row>
    <row r="20" spans="21:21" x14ac:dyDescent="0.25">
      <c r="U20" s="38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I1" workbookViewId="0">
      <selection activeCell="V6" sqref="V6:V13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5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8"/>
      <c r="T2" s="26"/>
    </row>
    <row r="3" spans="1:24" ht="15.75" x14ac:dyDescent="0.25">
      <c r="A3" s="46"/>
      <c r="B3" s="85" t="s">
        <v>81</v>
      </c>
      <c r="C3" s="86"/>
      <c r="D3" s="86"/>
      <c r="E3" s="86"/>
      <c r="F3" s="86"/>
      <c r="G3" s="86"/>
      <c r="H3" s="86"/>
      <c r="I3" s="86"/>
      <c r="J3" s="88" t="s">
        <v>79</v>
      </c>
      <c r="K3" s="89"/>
      <c r="L3" s="89"/>
      <c r="M3" s="89"/>
      <c r="N3" s="89"/>
      <c r="O3" s="89"/>
      <c r="P3" s="90"/>
      <c r="Q3" s="88" t="s">
        <v>80</v>
      </c>
      <c r="R3" s="89"/>
      <c r="S3" s="89"/>
      <c r="T3" s="89"/>
      <c r="U3" s="89"/>
      <c r="V3" s="89"/>
      <c r="W3" s="89"/>
      <c r="X3" s="89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48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48"/>
      <c r="K5" s="34"/>
      <c r="L5" s="34"/>
      <c r="M5" s="34"/>
      <c r="N5" s="34"/>
      <c r="O5" s="34"/>
      <c r="P5" s="46"/>
      <c r="Q5" s="26"/>
      <c r="R5" s="34"/>
      <c r="S5" s="34"/>
      <c r="T5" s="26"/>
      <c r="U5" s="34"/>
      <c r="V5" s="34"/>
      <c r="W5" s="34"/>
      <c r="X5" s="46"/>
    </row>
    <row r="6" spans="1:24" x14ac:dyDescent="0.25">
      <c r="A6" s="19" t="s">
        <v>104</v>
      </c>
      <c r="B6" s="20">
        <f>MUD!T5-MUD!T6</f>
        <v>2.00000000000089E-2</v>
      </c>
      <c r="C6">
        <f>MUD!T6</f>
        <v>0.17249999999999766</v>
      </c>
      <c r="D6">
        <f>SAND!S3</f>
        <v>4.500000000007276E-4</v>
      </c>
      <c r="E6">
        <f>SAND!S4</f>
        <v>6.3499999999976353E-3</v>
      </c>
      <c r="F6">
        <f>SAND!S5</f>
        <v>1.1000000000009891E-3</v>
      </c>
      <c r="G6" s="42">
        <f>B6+C6</f>
        <v>0.19250000000000655</v>
      </c>
      <c r="H6" s="42">
        <f>E6+F6</f>
        <v>7.4499999999986244E-3</v>
      </c>
      <c r="I6" s="42">
        <f t="shared" ref="I6:I12" si="0">B6+C6+D6+E6+F6</f>
        <v>0.20040000000000591</v>
      </c>
      <c r="J6" s="61">
        <f t="shared" ref="J6:J13" si="1">(C6/I6)*100</f>
        <v>86.077844311373539</v>
      </c>
      <c r="K6" s="42">
        <f t="shared" ref="K6:K12" si="2">(B6/I6)*100</f>
        <v>9.9800399201638275</v>
      </c>
      <c r="L6" s="42">
        <f>(D6/I6)*100</f>
        <v>0.22455089820394925</v>
      </c>
      <c r="M6" s="42">
        <f>(E6/I6)*100</f>
        <v>3.1686626746494251</v>
      </c>
      <c r="N6" s="42">
        <f>(F6/I6)*100</f>
        <v>0.5489021956092599</v>
      </c>
      <c r="O6" s="42">
        <f>(G6/I6)*100</f>
        <v>96.057884231537358</v>
      </c>
      <c r="P6" s="63">
        <f>(H6/I6)*100</f>
        <v>3.717564870258685</v>
      </c>
      <c r="Q6" s="62">
        <f>(I6/'Final-Total Dry Solids'!I6)*100</f>
        <v>3.8314835527260227</v>
      </c>
      <c r="R6" s="62">
        <f>(G6/'Final-Total Dry Solids'!I6)*100</f>
        <v>3.6804420354279577</v>
      </c>
      <c r="S6" s="42">
        <f>(H6/'Final-Total Dry Solids'!I6)*100</f>
        <v>0.14243788656588199</v>
      </c>
      <c r="T6" s="42">
        <f>(C6/'Final-Total Dry Solids'!I6)*100</f>
        <v>3.2980584473313894</v>
      </c>
      <c r="U6" s="42">
        <f>(B6/'Final-Total Dry Solids'!I6)*100</f>
        <v>0.38238358809656831</v>
      </c>
      <c r="V6" s="42">
        <f>(D6/'Final-Total Dry Solids'!I6)*100</f>
        <v>8.6036307321828692E-3</v>
      </c>
      <c r="W6" s="42">
        <f>(E6/'Final-Total Dry Solids'!I6)*100</f>
        <v>0.1214067892205612</v>
      </c>
      <c r="X6" s="63">
        <f>(F6/'Final-Total Dry Solids'!I6)*100</f>
        <v>2.1031097345320809E-2</v>
      </c>
    </row>
    <row r="7" spans="1:24" s="41" customFormat="1" x14ac:dyDescent="0.25">
      <c r="A7" s="19" t="s">
        <v>105</v>
      </c>
      <c r="B7" s="20">
        <f>MUD!T7-MUD!T8</f>
        <v>1.2499999999992961E-2</v>
      </c>
      <c r="C7">
        <f>MUD!T8</f>
        <v>0.20000000000000029</v>
      </c>
      <c r="D7" s="42">
        <f>SAND!S6</f>
        <v>3.9999999999906777E-4</v>
      </c>
      <c r="E7" s="42">
        <f>SAND!S7</f>
        <v>3.700000000002035E-3</v>
      </c>
      <c r="F7" s="42">
        <f>SAND!S8</f>
        <v>1.3999999999967372E-3</v>
      </c>
      <c r="G7" s="42">
        <f t="shared" ref="G7:G12" si="3">B7+C7</f>
        <v>0.21249999999999325</v>
      </c>
      <c r="H7" s="42">
        <f t="shared" ref="H7:H13" si="4">E7+F7</f>
        <v>5.0999999999987722E-3</v>
      </c>
      <c r="I7" s="42">
        <f t="shared" si="0"/>
        <v>0.21799999999999109</v>
      </c>
      <c r="J7" s="61">
        <f t="shared" si="1"/>
        <v>91.743119266058926</v>
      </c>
      <c r="K7" s="42">
        <f t="shared" si="2"/>
        <v>5.7339449541254455</v>
      </c>
      <c r="L7" s="42">
        <f t="shared" ref="L7:L13" si="5">(D7/I7)*100</f>
        <v>0.18348623853168994</v>
      </c>
      <c r="M7" s="42">
        <f t="shared" ref="M7:M13" si="6">(E7/I7)*100</f>
        <v>1.6972477064230211</v>
      </c>
      <c r="N7" s="42">
        <f t="shared" ref="N7:N13" si="7">(F7/I7)*100</f>
        <v>0.64220183486091487</v>
      </c>
      <c r="O7" s="42">
        <f t="shared" ref="O7:O13" si="8">(G7/I7)*100</f>
        <v>97.477064220184374</v>
      </c>
      <c r="P7" s="63">
        <f t="shared" ref="P7:P13" si="9">(H7/I7)*100</f>
        <v>2.339449541283936</v>
      </c>
      <c r="Q7" s="62">
        <f>(I7/'Final-Total Dry Solids'!I7)*100</f>
        <v>3.7589123294047164</v>
      </c>
      <c r="R7" s="62">
        <f>(G7/'Final-Total Dry Solids'!I7)*100</f>
        <v>3.6640773853142634</v>
      </c>
      <c r="S7" s="42">
        <f>(H7/'Final-Total Dry Solids'!I7)*100</f>
        <v>8.7937857247523954E-2</v>
      </c>
      <c r="T7" s="42">
        <f>(C7/'Final-Total Dry Solids'!I7)*100</f>
        <v>3.4485434214723631</v>
      </c>
      <c r="U7" s="42">
        <f>(B7/'Final-Total Dry Solids'!I7)*100</f>
        <v>0.21553396384190099</v>
      </c>
      <c r="V7" s="42">
        <f>(D7/'Final-Total Dry Solids'!I7)*100</f>
        <v>6.8970868429286411E-3</v>
      </c>
      <c r="W7" s="42">
        <f>(E7/'Final-Total Dry Solids'!I7)*100</f>
        <v>6.3798053297273699E-2</v>
      </c>
      <c r="X7" s="63">
        <f>(F7/'Final-Total Dry Solids'!I7)*100</f>
        <v>2.4139803950250244E-2</v>
      </c>
    </row>
    <row r="8" spans="1:24" x14ac:dyDescent="0.25">
      <c r="A8" s="19" t="s">
        <v>106</v>
      </c>
      <c r="B8" s="20">
        <f>MUD!T9-MUD!T10</f>
        <v>4.9999999999995604E-3</v>
      </c>
      <c r="C8">
        <f>MUD!T10</f>
        <v>0.17000000000000348</v>
      </c>
      <c r="D8">
        <f>SAND!S9</f>
        <v>1.050000000002882E-3</v>
      </c>
      <c r="E8">
        <f>SAND!S10</f>
        <v>4.5500000000018304E-3</v>
      </c>
      <c r="F8">
        <f>SAND!S11</f>
        <v>3.5000000000096065E-4</v>
      </c>
      <c r="G8" s="42">
        <f t="shared" si="3"/>
        <v>0.17500000000000304</v>
      </c>
      <c r="H8" s="42">
        <f t="shared" si="4"/>
        <v>4.900000000002791E-3</v>
      </c>
      <c r="I8" s="42">
        <f t="shared" si="0"/>
        <v>0.18095000000000871</v>
      </c>
      <c r="J8" s="61">
        <f t="shared" si="1"/>
        <v>93.948604586899847</v>
      </c>
      <c r="K8" s="42">
        <f t="shared" si="2"/>
        <v>2.7631942525555786</v>
      </c>
      <c r="L8" s="42">
        <f t="shared" si="5"/>
        <v>0.58027079303831519</v>
      </c>
      <c r="M8" s="42">
        <f t="shared" si="6"/>
        <v>2.5145067698268093</v>
      </c>
      <c r="N8" s="42">
        <f t="shared" si="7"/>
        <v>0.19342359767943842</v>
      </c>
      <c r="O8" s="42">
        <f t="shared" si="8"/>
        <v>96.711798839455426</v>
      </c>
      <c r="P8" s="63">
        <f t="shared" si="9"/>
        <v>2.7079303675062478</v>
      </c>
      <c r="Q8" s="62">
        <f>(I8/'Final-Total Dry Solids'!I8)*100</f>
        <v>2.8131024190039238</v>
      </c>
      <c r="R8" s="62">
        <f>(G8/'Final-Total Dry Solids'!I8)*100</f>
        <v>2.7206019526149299</v>
      </c>
      <c r="S8" s="42">
        <f>(H8/'Final-Total Dry Solids'!I8)*100</f>
        <v>7.6176854673260103E-2</v>
      </c>
      <c r="T8" s="42">
        <f>(C8/'Final-Total Dry Solids'!I8)*100</f>
        <v>2.6428704682545114</v>
      </c>
      <c r="U8" s="42">
        <f>(B8/'Final-Total Dry Solids'!I8)*100</f>
        <v>7.7731484360418379E-2</v>
      </c>
      <c r="V8" s="42">
        <f>(D8/'Final-Total Dry Solids'!I8)*100</f>
        <v>1.6323611715734099E-2</v>
      </c>
      <c r="W8" s="42">
        <f>(E8/'Final-Total Dry Solids'!I8)*100</f>
        <v>7.0735650768015398E-2</v>
      </c>
      <c r="X8" s="63">
        <f>(F8/'Final-Total Dry Solids'!I8)*100</f>
        <v>5.441203905244699E-3</v>
      </c>
    </row>
    <row r="9" spans="1:24" ht="15.75" customHeight="1" x14ac:dyDescent="0.25">
      <c r="A9" s="19" t="s">
        <v>107</v>
      </c>
      <c r="B9" s="20">
        <f>MUD!T11-MUD!T12</f>
        <v>1.2500000000004174E-2</v>
      </c>
      <c r="C9">
        <f>MUD!T12</f>
        <v>0.12249999999999206</v>
      </c>
      <c r="D9">
        <f>SAND!S12</f>
        <v>1.5000000000142677E-4</v>
      </c>
      <c r="E9">
        <f>SAND!S13</f>
        <v>2.9499999999984539E-3</v>
      </c>
      <c r="F9">
        <f>SAND!S14</f>
        <v>3.5000000000096065E-4</v>
      </c>
      <c r="G9" s="42">
        <f t="shared" si="3"/>
        <v>0.13499999999999623</v>
      </c>
      <c r="H9" s="42">
        <f t="shared" si="4"/>
        <v>3.2999999999994145E-3</v>
      </c>
      <c r="I9" s="42">
        <f t="shared" si="0"/>
        <v>0.13844999999999708</v>
      </c>
      <c r="J9" s="61">
        <f t="shared" si="1"/>
        <v>88.479595521845184</v>
      </c>
      <c r="K9" s="42">
        <f t="shared" si="2"/>
        <v>9.0285301552939252</v>
      </c>
      <c r="L9" s="42">
        <f t="shared" si="5"/>
        <v>0.10834236186452145</v>
      </c>
      <c r="M9" s="42">
        <f t="shared" si="6"/>
        <v>2.1307331166475376</v>
      </c>
      <c r="N9" s="42">
        <f t="shared" si="7"/>
        <v>0.25279884434883931</v>
      </c>
      <c r="O9" s="42">
        <f t="shared" si="8"/>
        <v>97.508125677139105</v>
      </c>
      <c r="P9" s="63">
        <f t="shared" si="9"/>
        <v>2.3835319609963772</v>
      </c>
      <c r="Q9" s="62">
        <f>(I9/'Final-Total Dry Solids'!I9)*100</f>
        <v>1.9815796818308276</v>
      </c>
      <c r="R9" s="62">
        <f>(G9/'Final-Total Dry Solids'!I9)*100</f>
        <v>1.9322012065522562</v>
      </c>
      <c r="S9" s="42">
        <f>(H9/'Final-Total Dry Solids'!I9)*100</f>
        <v>4.7231585049048092E-2</v>
      </c>
      <c r="T9" s="42">
        <f>(C9/'Final-Total Dry Solids'!I9)*100</f>
        <v>1.7532936874269829</v>
      </c>
      <c r="U9" s="42">
        <f>(B9/'Final-Total Dry Solids'!I9)*100</f>
        <v>0.17890751912527367</v>
      </c>
      <c r="V9" s="42">
        <f>(D9/'Final-Total Dry Solids'!I9)*100</f>
        <v>2.1468902295229877E-3</v>
      </c>
      <c r="W9" s="42">
        <f>(E9/'Final-Total Dry Solids'!I9)*100</f>
        <v>4.222217451352836E-2</v>
      </c>
      <c r="X9" s="63">
        <f>(F9/'Final-Total Dry Solids'!I9)*100</f>
        <v>5.0094105355197394E-3</v>
      </c>
    </row>
    <row r="10" spans="1:24" x14ac:dyDescent="0.25">
      <c r="A10" s="19" t="s">
        <v>108</v>
      </c>
      <c r="B10" s="53" t="s">
        <v>114</v>
      </c>
      <c r="C10">
        <f>MUD!T14</f>
        <v>0.13250000000000206</v>
      </c>
      <c r="D10">
        <f>SAND!S15</f>
        <v>2.0499999999969987E-3</v>
      </c>
      <c r="E10">
        <f>SAND!S16</f>
        <v>4.6499999999980446E-3</v>
      </c>
      <c r="F10">
        <f>SAND!S17</f>
        <v>4.500000000007276E-4</v>
      </c>
      <c r="G10" s="42">
        <f>C10</f>
        <v>0.13250000000000206</v>
      </c>
      <c r="H10" s="42">
        <f t="shared" si="4"/>
        <v>5.0999999999987722E-3</v>
      </c>
      <c r="I10" s="42">
        <f>+C10+D10+E10+F10</f>
        <v>0.13964999999999783</v>
      </c>
      <c r="J10" s="61">
        <f t="shared" si="1"/>
        <v>94.880057286075271</v>
      </c>
      <c r="K10" s="42" t="s">
        <v>125</v>
      </c>
      <c r="L10" s="42">
        <f t="shared" si="5"/>
        <v>1.4679556032918226</v>
      </c>
      <c r="M10" s="42">
        <f t="shared" si="6"/>
        <v>3.3297529538117558</v>
      </c>
      <c r="N10" s="42">
        <f t="shared" si="7"/>
        <v>0.32223415682114903</v>
      </c>
      <c r="O10" s="42">
        <f t="shared" si="8"/>
        <v>94.880057286075271</v>
      </c>
      <c r="P10" s="63">
        <f t="shared" si="9"/>
        <v>3.6519871106329047</v>
      </c>
      <c r="Q10" s="62">
        <f>(I10/'Final-Total Dry Solids'!I10)*100</f>
        <v>1.8621862186218368</v>
      </c>
      <c r="R10" s="62">
        <f>(G10/'Final-Total Dry Solids'!I10)*100</f>
        <v>1.7668433510017973</v>
      </c>
      <c r="S10" s="42">
        <f>(H10/'Final-Total Dry Solids'!I10)*100</f>
        <v>6.8006800680051757E-2</v>
      </c>
      <c r="T10" s="42">
        <f>(C10/'Final-Total Dry Solids'!I10)*100</f>
        <v>1.7668433510017973</v>
      </c>
      <c r="U10" s="42" t="e">
        <f>(B10/'Final-Total Dry Solids'!I10)*100</f>
        <v>#VALUE!</v>
      </c>
      <c r="V10" s="42">
        <f>(D10/'Final-Total Dry Solids'!I10)*100</f>
        <v>2.7336066939987365E-2</v>
      </c>
      <c r="W10" s="42">
        <f>(E10/'Final-Total Dry Solids'!I10)*100</f>
        <v>6.2006200620036041E-2</v>
      </c>
      <c r="X10" s="63">
        <f>(F10/'Final-Total Dry Solids'!I10)*100</f>
        <v>6.0006000600157129E-3</v>
      </c>
    </row>
    <row r="11" spans="1:24" s="41" customFormat="1" x14ac:dyDescent="0.25">
      <c r="A11" s="19" t="s">
        <v>109</v>
      </c>
      <c r="B11" s="20">
        <f>MUD!T15-MUD!T16</f>
        <v>3.7499999999990319E-2</v>
      </c>
      <c r="C11">
        <f>MUD!T16</f>
        <v>9.000000000000119E-2</v>
      </c>
      <c r="D11" s="41" t="s">
        <v>114</v>
      </c>
      <c r="E11" s="42">
        <f>SAND!S19</f>
        <v>3.3999999999991815E-3</v>
      </c>
      <c r="F11" s="41" t="s">
        <v>114</v>
      </c>
      <c r="G11" s="42">
        <f t="shared" si="3"/>
        <v>0.12749999999999151</v>
      </c>
      <c r="H11" s="42">
        <f>E11</f>
        <v>3.3999999999991815E-3</v>
      </c>
      <c r="I11" s="42">
        <f>B11+C11+E11</f>
        <v>0.13089999999999069</v>
      </c>
      <c r="J11" s="61">
        <f t="shared" si="1"/>
        <v>68.75477463713338</v>
      </c>
      <c r="K11" s="42">
        <f t="shared" si="2"/>
        <v>28.647822765464465</v>
      </c>
      <c r="L11" s="42" t="s">
        <v>126</v>
      </c>
      <c r="M11" s="42">
        <f t="shared" si="6"/>
        <v>2.5974025974021568</v>
      </c>
      <c r="N11" s="42" t="s">
        <v>125</v>
      </c>
      <c r="O11" s="42">
        <f t="shared" si="8"/>
        <v>97.402597402597848</v>
      </c>
      <c r="P11" s="63">
        <f t="shared" si="9"/>
        <v>2.5974025974021568</v>
      </c>
      <c r="Q11" s="62">
        <f>(I11/'Final-Total Dry Solids'!I11)*100</f>
        <v>1.7501520854083692</v>
      </c>
      <c r="R11" s="62">
        <f>(G11/'Final-Total Dry Solids'!I11)*100</f>
        <v>1.7046935896834845</v>
      </c>
      <c r="S11" s="42">
        <f>(H11/'Final-Total Dry Solids'!I11)*100</f>
        <v>4.5458495724885001E-2</v>
      </c>
      <c r="T11" s="42">
        <f>(C11/'Final-Total Dry Solids'!I11)*100</f>
        <v>1.2033131221296143</v>
      </c>
      <c r="U11" s="42">
        <f>(B11/'Final-Total Dry Solids'!I11)*100</f>
        <v>0.50138046755387</v>
      </c>
      <c r="V11" s="42" t="e">
        <f>(D11/'Final-Total Dry Solids'!I11)*100</f>
        <v>#VALUE!</v>
      </c>
      <c r="W11" s="42">
        <f>(E11/'Final-Total Dry Solids'!I11)*100</f>
        <v>4.5458495724885001E-2</v>
      </c>
      <c r="X11" s="63" t="e">
        <f>(F11/'Final-Total Dry Solids'!I11)*100</f>
        <v>#VALUE!</v>
      </c>
    </row>
    <row r="12" spans="1:24" x14ac:dyDescent="0.25">
      <c r="A12" s="19" t="s">
        <v>110</v>
      </c>
      <c r="B12" s="20">
        <f>MUD!T17-MUD!T18</f>
        <v>7.4999999999825206E-3</v>
      </c>
      <c r="C12">
        <f>MUD!T18</f>
        <v>0.10250000000000536</v>
      </c>
      <c r="D12">
        <f>SAND!S21</f>
        <v>3.700000000002035E-3</v>
      </c>
      <c r="E12">
        <f>SAND!S22</f>
        <v>3.8499999999999091E-3</v>
      </c>
      <c r="F12">
        <f>SAND!S23</f>
        <v>2.9999999999930083E-4</v>
      </c>
      <c r="G12" s="42">
        <f t="shared" si="3"/>
        <v>0.10999999999998789</v>
      </c>
      <c r="H12" s="42">
        <f t="shared" si="4"/>
        <v>4.1499999999992099E-3</v>
      </c>
      <c r="I12" s="42">
        <f t="shared" si="0"/>
        <v>0.11784999999998913</v>
      </c>
      <c r="J12" s="61">
        <f t="shared" si="1"/>
        <v>86.974968179902262</v>
      </c>
      <c r="K12" s="42">
        <f t="shared" si="2"/>
        <v>6.3640220619289032</v>
      </c>
      <c r="L12" s="42">
        <f t="shared" si="5"/>
        <v>3.139584217227303</v>
      </c>
      <c r="M12" s="42">
        <f t="shared" si="6"/>
        <v>3.2668646584643732</v>
      </c>
      <c r="N12" s="42">
        <f t="shared" si="7"/>
        <v>0.25456088247715614</v>
      </c>
      <c r="O12" s="42">
        <f t="shared" si="8"/>
        <v>93.338990241831169</v>
      </c>
      <c r="P12" s="63">
        <f t="shared" si="9"/>
        <v>3.5214255409415292</v>
      </c>
      <c r="Q12" s="62">
        <f>(I12/'Final-Total Dry Solids'!I12)*100</f>
        <v>1.6180185622492869</v>
      </c>
      <c r="R12" s="62">
        <f>(G12/'Final-Total Dry Solids'!I12)*100</f>
        <v>1.510242187928879</v>
      </c>
      <c r="S12" s="42">
        <f>(H12/'Final-Total Dry Solids'!I12)*100</f>
        <v>5.697731890822131E-2</v>
      </c>
      <c r="T12" s="42">
        <f>(C12/'Final-Total Dry Solids'!I12)*100</f>
        <v>1.4072711296612295</v>
      </c>
      <c r="U12" s="42">
        <f>(B12/'Final-Total Dry Solids'!I12)*100</f>
        <v>0.10297105826764946</v>
      </c>
      <c r="V12" s="42">
        <f>(D12/'Final-Total Dry Solids'!I12)*100</f>
        <v>5.0799055412186739E-2</v>
      </c>
      <c r="W12" s="42">
        <f>(E12/'Final-Total Dry Solids'!I12)*100</f>
        <v>5.2858476577515336E-2</v>
      </c>
      <c r="X12" s="63">
        <f>(F12/'Final-Total Dry Solids'!I12)*100</f>
        <v>4.1188423307059784E-3</v>
      </c>
    </row>
    <row r="13" spans="1:24" s="33" customFormat="1" x14ac:dyDescent="0.25">
      <c r="A13" s="74" t="s">
        <v>111</v>
      </c>
      <c r="B13" s="53" t="s">
        <v>114</v>
      </c>
      <c r="C13">
        <f>MUD!T20</f>
        <v>0.11749999999999816</v>
      </c>
      <c r="D13" s="73">
        <f>SAND!S24</f>
        <v>1.3099999999997891E-2</v>
      </c>
      <c r="E13" s="73">
        <f>SAND!S25</f>
        <v>8.7000000000045929E-3</v>
      </c>
      <c r="F13" s="33">
        <f>SAND!S26</f>
        <v>4.9999999998107114E-5</v>
      </c>
      <c r="G13" s="42">
        <f>C13</f>
        <v>0.11749999999999816</v>
      </c>
      <c r="H13" s="42">
        <f t="shared" si="4"/>
        <v>8.7500000000027001E-3</v>
      </c>
      <c r="I13" s="42">
        <f>C13+D13+E13+F13</f>
        <v>0.13934999999999875</v>
      </c>
      <c r="J13" s="61">
        <f t="shared" si="1"/>
        <v>84.320057409400235</v>
      </c>
      <c r="K13" s="42" t="s">
        <v>126</v>
      </c>
      <c r="L13" s="42">
        <f t="shared" si="5"/>
        <v>9.4007893792594253</v>
      </c>
      <c r="M13" s="42">
        <f t="shared" si="6"/>
        <v>6.2432723358483466</v>
      </c>
      <c r="N13" s="42">
        <f t="shared" si="7"/>
        <v>3.5880875492003993E-2</v>
      </c>
      <c r="O13" s="42">
        <f t="shared" si="8"/>
        <v>84.320057409400235</v>
      </c>
      <c r="P13" s="63">
        <f t="shared" si="9"/>
        <v>6.2791532113403505</v>
      </c>
      <c r="Q13" s="62">
        <f>(I13/'Final-Total Dry Solids'!I13)*100</f>
        <v>1.7863666955100301</v>
      </c>
      <c r="R13" s="62">
        <f>(G13/'Final-Total Dry Solids'!I13)*100</f>
        <v>1.5062654231964632</v>
      </c>
      <c r="S13" s="42">
        <f>(H13/'Final-Total Dry Solids'!I13)*100</f>
        <v>0.11216870172743255</v>
      </c>
      <c r="T13" s="42">
        <f>(C13/'Final-Total Dry Solids'!I13)*100</f>
        <v>1.5062654231964632</v>
      </c>
      <c r="U13" s="42" t="e">
        <f>(B13/'Final-Total Dry Solids'!I13)*100</f>
        <v>#VALUE!</v>
      </c>
      <c r="V13" s="42">
        <f>(D13/'Final-Total Dry Solids'!I13)*100</f>
        <v>0.16793257058613445</v>
      </c>
      <c r="W13" s="42">
        <f>(E13/'Final-Total Dry Solids'!I13)*100</f>
        <v>0.11152773771758598</v>
      </c>
      <c r="X13" s="63">
        <f>(F13/'Final-Total Dry Solids'!I13)*100</f>
        <v>6.4096400984657998E-4</v>
      </c>
    </row>
    <row r="14" spans="1:24" x14ac:dyDescent="0.25">
      <c r="B14" s="20"/>
    </row>
    <row r="15" spans="1:24" x14ac:dyDescent="0.25">
      <c r="B15" s="41" t="s">
        <v>115</v>
      </c>
    </row>
    <row r="17" spans="2:4" x14ac:dyDescent="0.25">
      <c r="B17" s="91"/>
      <c r="C17" s="92"/>
      <c r="D17" s="92"/>
    </row>
  </sheetData>
  <mergeCells count="4">
    <mergeCell ref="B3:I3"/>
    <mergeCell ref="J3:P3"/>
    <mergeCell ref="Q3:X3"/>
    <mergeCell ref="B17:D17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N6" sqref="N6"/>
    </sheetView>
  </sheetViews>
  <sheetFormatPr defaultColWidth="10.85546875" defaultRowHeight="15" x14ac:dyDescent="0.25"/>
  <cols>
    <col min="1" max="1" width="11.140625" bestFit="1" customWidth="1"/>
    <col min="2" max="2" width="12" bestFit="1" customWidth="1"/>
    <col min="3" max="3" width="12.42578125" bestFit="1" customWidth="1"/>
    <col min="4" max="4" width="12" bestFit="1" customWidth="1"/>
    <col min="5" max="5" width="12.7109375" bestFit="1" customWidth="1"/>
    <col min="6" max="9" width="12" bestFit="1" customWidth="1"/>
  </cols>
  <sheetData>
    <row r="1" spans="1:11" x14ac:dyDescent="0.25">
      <c r="A1" t="s">
        <v>116</v>
      </c>
      <c r="B1" t="s">
        <v>117</v>
      </c>
      <c r="C1" t="s">
        <v>118</v>
      </c>
      <c r="D1" t="s">
        <v>119</v>
      </c>
      <c r="E1" t="s">
        <v>120</v>
      </c>
      <c r="F1" t="s">
        <v>121</v>
      </c>
      <c r="G1" t="s">
        <v>122</v>
      </c>
      <c r="H1" t="s">
        <v>123</v>
      </c>
      <c r="I1" t="s">
        <v>124</v>
      </c>
    </row>
    <row r="3" spans="1:11" x14ac:dyDescent="0.25">
      <c r="A3">
        <v>0.5</v>
      </c>
      <c r="B3">
        <v>0.59269456154939437</v>
      </c>
      <c r="C3">
        <v>8.6036307321828692E-3</v>
      </c>
      <c r="D3">
        <v>75.739673253224012</v>
      </c>
      <c r="E3">
        <v>0.14243788656588199</v>
      </c>
      <c r="F3">
        <v>15.486535317904092</v>
      </c>
      <c r="G3">
        <v>0.38238358809656831</v>
      </c>
      <c r="H3">
        <v>4.3496133145964766</v>
      </c>
      <c r="I3">
        <v>3.2980584473313894</v>
      </c>
      <c r="K3">
        <f>SUM(B3:I3)</f>
        <v>100</v>
      </c>
    </row>
    <row r="4" spans="1:11" x14ac:dyDescent="0.25">
      <c r="A4">
        <v>1.5</v>
      </c>
      <c r="B4">
        <v>0.85782517609130182</v>
      </c>
      <c r="C4">
        <v>6.8970868429286411E-3</v>
      </c>
      <c r="D4">
        <v>76.45938046917432</v>
      </c>
      <c r="E4">
        <v>8.7937857247523954E-2</v>
      </c>
      <c r="F4">
        <v>14.354561991878715</v>
      </c>
      <c r="G4">
        <v>0.21553396384190099</v>
      </c>
      <c r="H4">
        <v>4.5693200334509472</v>
      </c>
      <c r="I4">
        <v>3.4485434214723631</v>
      </c>
      <c r="K4">
        <f t="shared" ref="K4:K10" si="0">SUM(B4:I4)</f>
        <v>100.00000000000001</v>
      </c>
    </row>
    <row r="5" spans="1:11" x14ac:dyDescent="0.25">
      <c r="A5">
        <v>2.5</v>
      </c>
      <c r="B5">
        <v>0.90401716311170954</v>
      </c>
      <c r="C5">
        <v>1.6323611715734099E-2</v>
      </c>
      <c r="D5">
        <v>81.319569678502361</v>
      </c>
      <c r="E5">
        <v>7.6176854673260103E-2</v>
      </c>
      <c r="F5">
        <v>10.649213357378271</v>
      </c>
      <c r="G5">
        <v>7.7731484360418379E-2</v>
      </c>
      <c r="H5">
        <v>4.3140973820037276</v>
      </c>
      <c r="I5">
        <v>2.6428704682545114</v>
      </c>
      <c r="K5">
        <f t="shared" si="0"/>
        <v>99.999999999999986</v>
      </c>
    </row>
    <row r="6" spans="1:11" x14ac:dyDescent="0.25">
      <c r="A6">
        <v>3.5</v>
      </c>
      <c r="B6">
        <v>0.93747540021612252</v>
      </c>
      <c r="C6">
        <v>2.1468902295229877E-3</v>
      </c>
      <c r="D6">
        <v>87.133686854591147</v>
      </c>
      <c r="E6">
        <v>4.7231585049048092E-2</v>
      </c>
      <c r="F6">
        <v>7.3709897879587789</v>
      </c>
      <c r="G6">
        <v>0.17890751912527367</v>
      </c>
      <c r="H6">
        <v>2.5762682754031143</v>
      </c>
      <c r="I6">
        <v>1.7532936874269829</v>
      </c>
      <c r="K6">
        <f t="shared" si="0"/>
        <v>99.999999999999986</v>
      </c>
    </row>
    <row r="7" spans="1:11" x14ac:dyDescent="0.25">
      <c r="A7">
        <v>4.5</v>
      </c>
      <c r="B7">
        <v>0.65273193986062494</v>
      </c>
      <c r="C7">
        <v>2.7336066939987365E-2</v>
      </c>
      <c r="D7">
        <v>89.850985098509923</v>
      </c>
      <c r="E7">
        <v>6.8006800680051757E-2</v>
      </c>
      <c r="F7">
        <v>6.0672733940059853</v>
      </c>
      <c r="G7">
        <v>0</v>
      </c>
      <c r="H7">
        <v>1.9668633530019759</v>
      </c>
      <c r="I7">
        <v>1.7668433510017973</v>
      </c>
      <c r="K7">
        <f t="shared" si="0"/>
        <v>100.40004000400033</v>
      </c>
    </row>
    <row r="8" spans="1:11" x14ac:dyDescent="0.25">
      <c r="A8">
        <v>5.5</v>
      </c>
      <c r="B8">
        <v>0.39909885217297963</v>
      </c>
      <c r="C8">
        <v>0</v>
      </c>
      <c r="D8">
        <v>89.702982211021123</v>
      </c>
      <c r="E8">
        <v>4.5458495724885001E-2</v>
      </c>
      <c r="F8">
        <v>6.6182221717127145</v>
      </c>
      <c r="G8">
        <v>0.50138046755387</v>
      </c>
      <c r="H8">
        <v>1.5375667671656514</v>
      </c>
      <c r="I8">
        <v>1.2033131221296143</v>
      </c>
      <c r="K8">
        <f t="shared" si="0"/>
        <v>100.00802208748085</v>
      </c>
    </row>
    <row r="9" spans="1:11" x14ac:dyDescent="0.25">
      <c r="A9">
        <v>6.5</v>
      </c>
      <c r="B9">
        <v>0.63567466637380143</v>
      </c>
      <c r="C9">
        <v>5.0799055412186739E-2</v>
      </c>
      <c r="D9">
        <v>89.577269482124194</v>
      </c>
      <c r="E9">
        <v>5.697731890822131E-2</v>
      </c>
      <c r="F9">
        <v>5.8350266351803519</v>
      </c>
      <c r="G9">
        <v>0.10297105826764946</v>
      </c>
      <c r="H9">
        <v>2.3340106540723613</v>
      </c>
      <c r="I9">
        <v>1.4072711296612295</v>
      </c>
      <c r="K9">
        <f t="shared" si="0"/>
        <v>100</v>
      </c>
    </row>
    <row r="10" spans="1:11" x14ac:dyDescent="0.25">
      <c r="A10">
        <v>7.5</v>
      </c>
      <c r="B10">
        <v>0.86017370124671921</v>
      </c>
      <c r="C10">
        <v>0.16793257058613445</v>
      </c>
      <c r="D10">
        <v>89.982373489728431</v>
      </c>
      <c r="E10">
        <v>0.11216870172743255</v>
      </c>
      <c r="F10">
        <v>5.5763868858763654</v>
      </c>
      <c r="G10">
        <v>0</v>
      </c>
      <c r="H10">
        <v>1.8267474281319929</v>
      </c>
      <c r="I10">
        <v>1.5062654231964632</v>
      </c>
      <c r="K10">
        <f t="shared" si="0"/>
        <v>100.03204820049353</v>
      </c>
    </row>
    <row r="18" spans="12:12" x14ac:dyDescent="0.25">
      <c r="L18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5678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2016-07-28T19:01:52Z</dcterms:modified>
</cp:coreProperties>
</file>